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pikes.sharepoint.com/Shared Documents/Finance/Chapter Finances/Treasurer Resources/"/>
    </mc:Choice>
  </mc:AlternateContent>
  <xr:revisionPtr revIDLastSave="49" documentId="8_{8CD5C7BC-9549-4E9A-BBB6-B9340E68E002}" xr6:coauthVersionLast="45" xr6:coauthVersionMax="45" xr10:uidLastSave="{8774DA71-79F7-46C2-869E-69070ACFB3B0}"/>
  <bookViews>
    <workbookView xWindow="-120" yWindow="-120" windowWidth="20730" windowHeight="11160" firstSheet="1" activeTab="3" xr2:uid="{00000000-000D-0000-FFFF-FFFF00000000}"/>
  </bookViews>
  <sheets>
    <sheet name="1. Introduction" sheetId="13" r:id="rId1"/>
    <sheet name="2. Fee Structure" sheetId="9" r:id="rId2"/>
    <sheet name="3. Roster" sheetId="8" r:id="rId3"/>
    <sheet name="4. Budget Input" sheetId="14" r:id="rId4"/>
    <sheet name="Data" sheetId="16" state="hidden" r:id="rId5"/>
    <sheet name="5. Income" sheetId="3" r:id="rId6"/>
    <sheet name="6. Expenses" sheetId="6" r:id="rId7"/>
    <sheet name="7. Operations" sheetId="10" r:id="rId8"/>
    <sheet name="8. Summary" sheetId="12" r:id="rId9"/>
    <sheet name="Resources" sheetId="15" state="hidden" r:id="rId10"/>
  </sheets>
  <externalReferences>
    <externalReference r:id="rId11"/>
  </externalReferences>
  <definedNames>
    <definedName name="Administrative_Expenses">Resources!$C$28:$C$47</definedName>
    <definedName name="Chapter_Operations">Resources!$C$4:$C$26</definedName>
    <definedName name="Dates">OFFSET('[1]Automatic Chart Updates'!$A$2,0,0,COUNTA('[1]Automatic Chart Updates'!$A:$A)-1,1)</definedName>
    <definedName name="ExpenseType">'2. Fee Structure'!$B$25:$B$67</definedName>
    <definedName name="IncomeType" localSheetId="7">'7. Operations'!$B$11:$B$15</definedName>
    <definedName name="IncomeType">'2. Fee Structure'!$C$25:$C$31</definedName>
    <definedName name="MemberCharge">'2. Fee Structure'!$B$11:$C$15</definedName>
    <definedName name="MemberName">'3. Roster'!$B$10:$B$169</definedName>
    <definedName name="MemberType">'2. Fee Structure'!$B$11:$B$12</definedName>
    <definedName name="Metric1">OFFSET('[1]Dynamic Dashboard'!$S$5,0,MATCH('[1]Dynamic Dashboard'!$Y$14,'[1]Dynamic Dashboard'!$S$4:$AF$4,0)-1,6,1)</definedName>
    <definedName name="Metric2">OFFSET('[1]Dynamic Dashboard'!$S$5,0,MATCH('[1]Dynamic Dashboard'!$AB$14,'[1]Dynamic Dashboard'!$S$4:$AF$4,0)-1,6,1)</definedName>
    <definedName name="_xlnm.Print_Area" localSheetId="1">'2. Fee Structure'!$B$10:$C$15</definedName>
    <definedName name="_xlnm.Print_Area" localSheetId="8">'8. Summary'!$B$9:$F$19</definedName>
    <definedName name="_xlnm.Print_Titles" localSheetId="2">'3. Roster'!$9:$9</definedName>
    <definedName name="_xlnm.Print_Titles" localSheetId="5">'5. Income'!$9:$9</definedName>
    <definedName name="_xlnm.Print_Titles" localSheetId="6">'6. Expenses'!$9:$9</definedName>
    <definedName name="Revenue">OFFSET('[1]Custom Pacing Chart'!$C$1,1,0,COUNTIF('[1]Custom Pacing Chart'!$C:$C,"&gt;0"),1)</definedName>
    <definedName name="scrollx">OFFSET('[1]Scroll &amp; Zoom Charts'!$B$3,'[1]Scroll &amp; Zoom Charts'!$D$18,0,'[1]Scroll &amp; Zoom Charts'!$D$17,1)</definedName>
    <definedName name="scrolly">OFFSET('[1]Scroll &amp; Zoom Charts'!$C$3,'[1]Scroll &amp; Zoom Charts'!$D$18,0,'[1]Scroll &amp; Zoom Charts'!$D$17,1)</definedName>
    <definedName name="scrolly2">OFFSET('[1]Scroll &amp; Zoom Charts'!$E$3,'[1]Scroll &amp; Zoom Charts'!$D$18,0,'[1]Scroll &amp; Zoom Charts'!$D$17,1)</definedName>
    <definedName name="Temperatures">OFFSET('[1]Automatic Chart Updates'!$B$2,0,0,COUNTA('[1]Automatic Chart Updates'!$B:$B)-1,1)</definedName>
    <definedName name="YesNo">'2. Fee Structure'!$E$25:$E$26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6" i="14" l="1"/>
  <c r="E34" i="10" l="1"/>
  <c r="E33" i="10"/>
  <c r="E32" i="10"/>
  <c r="E31" i="10"/>
  <c r="E30" i="10"/>
  <c r="E29" i="10"/>
  <c r="E23" i="10"/>
  <c r="G22" i="10" l="1"/>
  <c r="E22" i="10"/>
  <c r="G20" i="10"/>
  <c r="G21" i="10"/>
  <c r="G23" i="10"/>
  <c r="G24" i="10"/>
  <c r="G25" i="10"/>
  <c r="G26" i="10"/>
  <c r="G27" i="10"/>
  <c r="G28" i="10"/>
  <c r="G29" i="10"/>
  <c r="G30" i="10"/>
  <c r="G31" i="10"/>
  <c r="G32" i="10"/>
  <c r="G33" i="10"/>
  <c r="G34" i="10"/>
  <c r="G35" i="10"/>
  <c r="G19" i="10"/>
  <c r="H22" i="10" l="1"/>
  <c r="H23" i="10"/>
  <c r="K12" i="12" l="1"/>
  <c r="I12" i="12" l="1"/>
  <c r="K13" i="12"/>
  <c r="K14" i="12"/>
  <c r="K15" i="12"/>
  <c r="K17" i="12"/>
  <c r="I16" i="12"/>
  <c r="L16" i="12" s="1"/>
  <c r="L12" i="12" l="1"/>
  <c r="F10" i="8"/>
  <c r="G10" i="8"/>
  <c r="F11" i="8"/>
  <c r="G11" i="8"/>
  <c r="F12" i="8"/>
  <c r="G12" i="8"/>
  <c r="F13" i="8"/>
  <c r="G13" i="8"/>
  <c r="N20" i="14"/>
  <c r="N19" i="14"/>
  <c r="H13" i="8" l="1"/>
  <c r="H11" i="8"/>
  <c r="H12" i="8"/>
  <c r="H10" i="8"/>
  <c r="C23" i="15" l="1"/>
  <c r="C24" i="15"/>
  <c r="C25" i="15"/>
  <c r="C26" i="15"/>
  <c r="C19" i="15"/>
  <c r="C20" i="15"/>
  <c r="C21" i="15"/>
  <c r="C22" i="15"/>
  <c r="C5" i="15"/>
  <c r="C6" i="15"/>
  <c r="C7" i="15"/>
  <c r="C8" i="15"/>
  <c r="C9" i="15"/>
  <c r="C10" i="15"/>
  <c r="C11" i="15"/>
  <c r="C12" i="15"/>
  <c r="C13" i="15"/>
  <c r="C14" i="15"/>
  <c r="C15" i="15"/>
  <c r="C16" i="15"/>
  <c r="C17" i="15"/>
  <c r="C18" i="15"/>
  <c r="C4" i="15"/>
  <c r="B38" i="14" l="1"/>
  <c r="B39" i="14"/>
  <c r="B40" i="14"/>
  <c r="B41" i="14"/>
  <c r="B42" i="14"/>
  <c r="B43" i="14"/>
  <c r="B44" i="14"/>
  <c r="B45" i="14"/>
  <c r="B46" i="14"/>
  <c r="B47" i="14"/>
  <c r="B48" i="14"/>
  <c r="B49" i="14"/>
  <c r="B50" i="14"/>
  <c r="B51" i="14"/>
  <c r="B52" i="14"/>
  <c r="B53" i="14"/>
  <c r="B54" i="14"/>
  <c r="B55" i="14"/>
  <c r="B56" i="14"/>
  <c r="B57" i="14"/>
  <c r="B58" i="14"/>
  <c r="B37" i="14"/>
  <c r="K16" i="12" l="1"/>
  <c r="E41" i="10" l="1"/>
  <c r="E42" i="10"/>
  <c r="E43" i="10"/>
  <c r="E44" i="10"/>
  <c r="E45" i="10"/>
  <c r="E46" i="10"/>
  <c r="E47" i="10"/>
  <c r="E48" i="10"/>
  <c r="E49" i="10"/>
  <c r="E50" i="10"/>
  <c r="E51" i="10"/>
  <c r="E52" i="10"/>
  <c r="E53" i="10"/>
  <c r="E54" i="10"/>
  <c r="E55" i="10"/>
  <c r="E56" i="10"/>
  <c r="E57" i="10"/>
  <c r="E58" i="10"/>
  <c r="E59" i="10"/>
  <c r="E60" i="10"/>
  <c r="E61" i="10"/>
  <c r="E62" i="10"/>
  <c r="E40" i="10"/>
  <c r="H31" i="10"/>
  <c r="H32" i="10"/>
  <c r="H33" i="10"/>
  <c r="E21" i="10"/>
  <c r="E20" i="10"/>
  <c r="E19" i="10"/>
  <c r="O28" i="14"/>
  <c r="M23" i="14"/>
  <c r="O23" i="14" s="1"/>
  <c r="E28" i="10" s="1"/>
  <c r="M22" i="14"/>
  <c r="O22" i="14" s="1"/>
  <c r="E27" i="10" s="1"/>
  <c r="M19" i="14"/>
  <c r="O19" i="14" s="1"/>
  <c r="E24" i="10" s="1"/>
  <c r="M21" i="14"/>
  <c r="O21" i="14" s="1"/>
  <c r="E26" i="10" s="1"/>
  <c r="M20" i="14"/>
  <c r="B41" i="10"/>
  <c r="G41" i="10" s="1"/>
  <c r="B42" i="10"/>
  <c r="G42" i="10" s="1"/>
  <c r="B43" i="10"/>
  <c r="G43" i="10" s="1"/>
  <c r="B44" i="10"/>
  <c r="G44" i="10" s="1"/>
  <c r="B45" i="10"/>
  <c r="G45" i="10" s="1"/>
  <c r="B46" i="10"/>
  <c r="G46" i="10" s="1"/>
  <c r="B47" i="10"/>
  <c r="G47" i="10" s="1"/>
  <c r="B48" i="10"/>
  <c r="G48" i="10" s="1"/>
  <c r="B49" i="10"/>
  <c r="G49" i="10" s="1"/>
  <c r="B50" i="10"/>
  <c r="G50" i="10" s="1"/>
  <c r="B51" i="10"/>
  <c r="G51" i="10" s="1"/>
  <c r="B52" i="10"/>
  <c r="G52" i="10" s="1"/>
  <c r="B53" i="10"/>
  <c r="G53" i="10" s="1"/>
  <c r="B54" i="10"/>
  <c r="G54" i="10" s="1"/>
  <c r="B55" i="10"/>
  <c r="G55" i="10" s="1"/>
  <c r="B56" i="10"/>
  <c r="G56" i="10" s="1"/>
  <c r="B57" i="10"/>
  <c r="G57" i="10" s="1"/>
  <c r="B58" i="10"/>
  <c r="G58" i="10" s="1"/>
  <c r="B59" i="10"/>
  <c r="G59" i="10" s="1"/>
  <c r="B60" i="10"/>
  <c r="G60" i="10" s="1"/>
  <c r="B61" i="10"/>
  <c r="G61" i="10" s="1"/>
  <c r="B62" i="10"/>
  <c r="G62" i="10" s="1"/>
  <c r="B40" i="10"/>
  <c r="G40" i="10" s="1"/>
  <c r="G15" i="14"/>
  <c r="G16" i="14"/>
  <c r="G17" i="14"/>
  <c r="G18" i="14"/>
  <c r="G19" i="14"/>
  <c r="G20" i="14"/>
  <c r="G21" i="14"/>
  <c r="G22" i="14"/>
  <c r="G23" i="14"/>
  <c r="G24" i="14"/>
  <c r="G25" i="14"/>
  <c r="G26" i="14"/>
  <c r="G27" i="14"/>
  <c r="G28" i="14"/>
  <c r="G29" i="14"/>
  <c r="G30" i="14"/>
  <c r="G31" i="14"/>
  <c r="G32" i="14"/>
  <c r="G33" i="14"/>
  <c r="G34" i="14"/>
  <c r="G35" i="14"/>
  <c r="G36" i="14"/>
  <c r="G14" i="14"/>
  <c r="O20" i="14" l="1"/>
  <c r="E25" i="10" s="1"/>
  <c r="E63" i="10"/>
  <c r="E170"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3" i="8"/>
  <c r="G43" i="8"/>
  <c r="F44" i="8"/>
  <c r="G44" i="8"/>
  <c r="F45" i="8"/>
  <c r="G45" i="8"/>
  <c r="F46" i="8"/>
  <c r="G46" i="8"/>
  <c r="F47" i="8"/>
  <c r="G47" i="8"/>
  <c r="F48" i="8"/>
  <c r="G48" i="8"/>
  <c r="F49" i="8"/>
  <c r="G49" i="8"/>
  <c r="F50" i="8"/>
  <c r="G50" i="8"/>
  <c r="F51" i="8"/>
  <c r="G51" i="8"/>
  <c r="F52" i="8"/>
  <c r="G52" i="8"/>
  <c r="F53" i="8"/>
  <c r="G53" i="8"/>
  <c r="F54" i="8"/>
  <c r="G54" i="8"/>
  <c r="F55" i="8"/>
  <c r="G55" i="8"/>
  <c r="F56" i="8"/>
  <c r="G56" i="8"/>
  <c r="F57" i="8"/>
  <c r="G57" i="8"/>
  <c r="F58" i="8"/>
  <c r="G58" i="8"/>
  <c r="F59" i="8"/>
  <c r="G59" i="8"/>
  <c r="F60" i="8"/>
  <c r="G60" i="8"/>
  <c r="F61" i="8"/>
  <c r="G61" i="8"/>
  <c r="F62" i="8"/>
  <c r="G62" i="8"/>
  <c r="F63" i="8"/>
  <c r="G63" i="8"/>
  <c r="F64" i="8"/>
  <c r="G64" i="8"/>
  <c r="F65" i="8"/>
  <c r="G65" i="8"/>
  <c r="F66" i="8"/>
  <c r="G66" i="8"/>
  <c r="F67" i="8"/>
  <c r="G67" i="8"/>
  <c r="F68" i="8"/>
  <c r="G68" i="8"/>
  <c r="F69" i="8"/>
  <c r="G69" i="8"/>
  <c r="F70" i="8"/>
  <c r="G70" i="8"/>
  <c r="F71" i="8"/>
  <c r="G71" i="8"/>
  <c r="F72" i="8"/>
  <c r="G72" i="8"/>
  <c r="F73" i="8"/>
  <c r="G73" i="8"/>
  <c r="F74" i="8"/>
  <c r="G74" i="8"/>
  <c r="F75" i="8"/>
  <c r="G75" i="8"/>
  <c r="F76" i="8"/>
  <c r="G76" i="8"/>
  <c r="F77" i="8"/>
  <c r="G77" i="8"/>
  <c r="F78" i="8"/>
  <c r="G78" i="8"/>
  <c r="F79" i="8"/>
  <c r="G79" i="8"/>
  <c r="F80" i="8"/>
  <c r="G80" i="8"/>
  <c r="F81" i="8"/>
  <c r="G81" i="8"/>
  <c r="F82" i="8"/>
  <c r="G82" i="8"/>
  <c r="F83" i="8"/>
  <c r="G83" i="8"/>
  <c r="F84" i="8"/>
  <c r="G84" i="8"/>
  <c r="F85" i="8"/>
  <c r="G85" i="8"/>
  <c r="F86" i="8"/>
  <c r="G86" i="8"/>
  <c r="F87" i="8"/>
  <c r="G87" i="8"/>
  <c r="F88" i="8"/>
  <c r="G88" i="8"/>
  <c r="F89" i="8"/>
  <c r="G89" i="8"/>
  <c r="F90" i="8"/>
  <c r="G90" i="8"/>
  <c r="F91" i="8"/>
  <c r="G91" i="8"/>
  <c r="F92" i="8"/>
  <c r="G92" i="8"/>
  <c r="F93" i="8"/>
  <c r="G93" i="8"/>
  <c r="F94" i="8"/>
  <c r="G94" i="8"/>
  <c r="F95" i="8"/>
  <c r="G95" i="8"/>
  <c r="F96" i="8"/>
  <c r="G96" i="8"/>
  <c r="F97" i="8"/>
  <c r="G97" i="8"/>
  <c r="F98" i="8"/>
  <c r="G98" i="8"/>
  <c r="F99" i="8"/>
  <c r="G99" i="8"/>
  <c r="F100" i="8"/>
  <c r="G100" i="8"/>
  <c r="F101" i="8"/>
  <c r="G101" i="8"/>
  <c r="F102" i="8"/>
  <c r="G102" i="8"/>
  <c r="F103" i="8"/>
  <c r="G103" i="8"/>
  <c r="F104" i="8"/>
  <c r="G104" i="8"/>
  <c r="F105" i="8"/>
  <c r="G105" i="8"/>
  <c r="F106" i="8"/>
  <c r="G106" i="8"/>
  <c r="F107" i="8"/>
  <c r="G107" i="8"/>
  <c r="F108" i="8"/>
  <c r="G108" i="8"/>
  <c r="F109" i="8"/>
  <c r="G109" i="8"/>
  <c r="F110" i="8"/>
  <c r="G110" i="8"/>
  <c r="F111" i="8"/>
  <c r="G111" i="8"/>
  <c r="F112" i="8"/>
  <c r="G112" i="8"/>
  <c r="F113" i="8"/>
  <c r="G113" i="8"/>
  <c r="F114" i="8"/>
  <c r="G114" i="8"/>
  <c r="F115" i="8"/>
  <c r="G115" i="8"/>
  <c r="F116" i="8"/>
  <c r="G116" i="8"/>
  <c r="F117" i="8"/>
  <c r="G117" i="8"/>
  <c r="F118" i="8"/>
  <c r="G118" i="8"/>
  <c r="F119" i="8"/>
  <c r="G119" i="8"/>
  <c r="F120" i="8"/>
  <c r="G120" i="8"/>
  <c r="F121" i="8"/>
  <c r="G121" i="8"/>
  <c r="F122" i="8"/>
  <c r="G122" i="8"/>
  <c r="F123" i="8"/>
  <c r="G123" i="8"/>
  <c r="F124" i="8"/>
  <c r="G124" i="8"/>
  <c r="F125" i="8"/>
  <c r="G125" i="8"/>
  <c r="F126" i="8"/>
  <c r="G126" i="8"/>
  <c r="F127" i="8"/>
  <c r="G127" i="8"/>
  <c r="F128" i="8"/>
  <c r="G128" i="8"/>
  <c r="F129" i="8"/>
  <c r="G129" i="8"/>
  <c r="F130" i="8"/>
  <c r="G130" i="8"/>
  <c r="F131" i="8"/>
  <c r="G131" i="8"/>
  <c r="F132" i="8"/>
  <c r="G132" i="8"/>
  <c r="F133" i="8"/>
  <c r="G133" i="8"/>
  <c r="F134" i="8"/>
  <c r="G134" i="8"/>
  <c r="F135" i="8"/>
  <c r="G135" i="8"/>
  <c r="F136" i="8"/>
  <c r="G136" i="8"/>
  <c r="F137" i="8"/>
  <c r="G137" i="8"/>
  <c r="F138" i="8"/>
  <c r="G138" i="8"/>
  <c r="F139" i="8"/>
  <c r="G139" i="8"/>
  <c r="F140" i="8"/>
  <c r="G140" i="8"/>
  <c r="F141" i="8"/>
  <c r="G141" i="8"/>
  <c r="F142" i="8"/>
  <c r="G142" i="8"/>
  <c r="F143" i="8"/>
  <c r="G143" i="8"/>
  <c r="F144" i="8"/>
  <c r="G144" i="8"/>
  <c r="F145" i="8"/>
  <c r="G145" i="8"/>
  <c r="F146" i="8"/>
  <c r="G146" i="8"/>
  <c r="F147" i="8"/>
  <c r="G147" i="8"/>
  <c r="F148" i="8"/>
  <c r="G148" i="8"/>
  <c r="F149" i="8"/>
  <c r="G149" i="8"/>
  <c r="F150" i="8"/>
  <c r="G150" i="8"/>
  <c r="F151" i="8"/>
  <c r="G151" i="8"/>
  <c r="F152" i="8"/>
  <c r="G152" i="8"/>
  <c r="F153" i="8"/>
  <c r="G153" i="8"/>
  <c r="F154" i="8"/>
  <c r="G154" i="8"/>
  <c r="F155" i="8"/>
  <c r="G155" i="8"/>
  <c r="F156" i="8"/>
  <c r="G156" i="8"/>
  <c r="F157" i="8"/>
  <c r="G157" i="8"/>
  <c r="F158" i="8"/>
  <c r="G158" i="8"/>
  <c r="F159" i="8"/>
  <c r="G159" i="8"/>
  <c r="F160" i="8"/>
  <c r="G160" i="8"/>
  <c r="F161" i="8"/>
  <c r="G161" i="8"/>
  <c r="F162" i="8"/>
  <c r="G162" i="8"/>
  <c r="F163" i="8"/>
  <c r="G163" i="8"/>
  <c r="F164" i="8"/>
  <c r="G164" i="8"/>
  <c r="F165" i="8"/>
  <c r="G165" i="8"/>
  <c r="F166" i="8"/>
  <c r="G166" i="8"/>
  <c r="F167" i="8"/>
  <c r="G167" i="8"/>
  <c r="F168" i="8"/>
  <c r="G168" i="8"/>
  <c r="F169" i="8"/>
  <c r="G169" i="8"/>
  <c r="H125" i="8" l="1"/>
  <c r="H123" i="8"/>
  <c r="H121" i="8"/>
  <c r="H99" i="8"/>
  <c r="H97" i="8"/>
  <c r="H95" i="8"/>
  <c r="H93" i="8"/>
  <c r="H91" i="8"/>
  <c r="H89" i="8"/>
  <c r="H87" i="8"/>
  <c r="H85" i="8"/>
  <c r="H83" i="8"/>
  <c r="H81" i="8"/>
  <c r="H79" i="8"/>
  <c r="H77" i="8"/>
  <c r="H75" i="8"/>
  <c r="H73" i="8"/>
  <c r="H71" i="8"/>
  <c r="H69" i="8"/>
  <c r="H67" i="8"/>
  <c r="H31" i="8"/>
  <c r="H29" i="8"/>
  <c r="H27" i="8"/>
  <c r="H25" i="8"/>
  <c r="H19" i="8"/>
  <c r="H17" i="8"/>
  <c r="H127" i="8"/>
  <c r="H65" i="8"/>
  <c r="H120" i="8"/>
  <c r="H24" i="8"/>
  <c r="H62" i="8"/>
  <c r="H60" i="8"/>
  <c r="H58" i="8"/>
  <c r="H56" i="8"/>
  <c r="H54" i="8"/>
  <c r="H52" i="8"/>
  <c r="H50" i="8"/>
  <c r="H48" i="8"/>
  <c r="H46" i="8"/>
  <c r="H44" i="8"/>
  <c r="H42" i="8"/>
  <c r="H40" i="8"/>
  <c r="H38" i="8"/>
  <c r="H36" i="8"/>
  <c r="H34" i="8"/>
  <c r="H32" i="8"/>
  <c r="H30" i="8"/>
  <c r="H28" i="8"/>
  <c r="H26" i="8"/>
  <c r="H63" i="8"/>
  <c r="H168" i="8"/>
  <c r="H164" i="8"/>
  <c r="H160" i="8"/>
  <c r="H156" i="8"/>
  <c r="H152" i="8"/>
  <c r="H148" i="8"/>
  <c r="H144" i="8"/>
  <c r="H140" i="8"/>
  <c r="H136" i="8"/>
  <c r="H134" i="8"/>
  <c r="H130" i="8"/>
  <c r="H128" i="8"/>
  <c r="H117" i="8"/>
  <c r="H115" i="8"/>
  <c r="H111" i="8"/>
  <c r="H107" i="8"/>
  <c r="H103" i="8"/>
  <c r="H61" i="8"/>
  <c r="H59" i="8"/>
  <c r="H57" i="8"/>
  <c r="H22" i="8"/>
  <c r="H20" i="8"/>
  <c r="H18" i="8"/>
  <c r="H16" i="8"/>
  <c r="H166" i="8"/>
  <c r="H162" i="8"/>
  <c r="H158" i="8"/>
  <c r="H154" i="8"/>
  <c r="H150" i="8"/>
  <c r="H146" i="8"/>
  <c r="H142" i="8"/>
  <c r="H138" i="8"/>
  <c r="H132" i="8"/>
  <c r="H119" i="8"/>
  <c r="H113" i="8"/>
  <c r="H109" i="8"/>
  <c r="H105" i="8"/>
  <c r="H101" i="8"/>
  <c r="H126" i="8"/>
  <c r="H124" i="8"/>
  <c r="H122" i="8"/>
  <c r="H169" i="8"/>
  <c r="H167" i="8"/>
  <c r="H163" i="8"/>
  <c r="H161" i="8"/>
  <c r="H159" i="8"/>
  <c r="H157" i="8"/>
  <c r="H155" i="8"/>
  <c r="H153" i="8"/>
  <c r="H151" i="8"/>
  <c r="H149" i="8"/>
  <c r="H147" i="8"/>
  <c r="H145" i="8"/>
  <c r="H143" i="8"/>
  <c r="H141" i="8"/>
  <c r="H139" i="8"/>
  <c r="H137" i="8"/>
  <c r="H135" i="8"/>
  <c r="H133" i="8"/>
  <c r="H131" i="8"/>
  <c r="H129" i="8"/>
  <c r="H118" i="8"/>
  <c r="H116" i="8"/>
  <c r="H114" i="8"/>
  <c r="H112" i="8"/>
  <c r="H110" i="8"/>
  <c r="H108" i="8"/>
  <c r="H106" i="8"/>
  <c r="H104" i="8"/>
  <c r="H102" i="8"/>
  <c r="H100" i="8"/>
  <c r="H98" i="8"/>
  <c r="H96" i="8"/>
  <c r="H94" i="8"/>
  <c r="H92" i="8"/>
  <c r="H90" i="8"/>
  <c r="H88" i="8"/>
  <c r="H86" i="8"/>
  <c r="H84" i="8"/>
  <c r="H82" i="8"/>
  <c r="H80" i="8"/>
  <c r="H78" i="8"/>
  <c r="H76" i="8"/>
  <c r="H74" i="8"/>
  <c r="H72" i="8"/>
  <c r="H70" i="8"/>
  <c r="H68" i="8"/>
  <c r="H66" i="8"/>
  <c r="H64" i="8"/>
  <c r="H55" i="8"/>
  <c r="H53" i="8"/>
  <c r="H51" i="8"/>
  <c r="H49" i="8"/>
  <c r="H47" i="8"/>
  <c r="H45" i="8"/>
  <c r="H43" i="8"/>
  <c r="H41" i="8"/>
  <c r="H39" i="8"/>
  <c r="H37" i="8"/>
  <c r="H35" i="8"/>
  <c r="H33" i="8"/>
  <c r="H23" i="8"/>
  <c r="H21" i="8"/>
  <c r="H165" i="8"/>
  <c r="G15" i="10"/>
  <c r="G12" i="10"/>
  <c r="G13" i="10"/>
  <c r="G14" i="10"/>
  <c r="E14" i="10" s="1"/>
  <c r="G11" i="10"/>
  <c r="G63" i="10" l="1"/>
  <c r="H61" i="10"/>
  <c r="H62" i="10"/>
  <c r="E13" i="12" l="1"/>
  <c r="G65" i="10"/>
  <c r="H25" i="10"/>
  <c r="H34" i="10" l="1"/>
  <c r="H24" i="10"/>
  <c r="H21" i="10"/>
  <c r="H20" i="10"/>
  <c r="H19" i="10"/>
  <c r="B65" i="9" l="1"/>
  <c r="B30" i="9" l="1"/>
  <c r="H55" i="10" l="1"/>
  <c r="H56" i="10"/>
  <c r="H57" i="10"/>
  <c r="H58" i="10"/>
  <c r="H59" i="10"/>
  <c r="F14" i="8"/>
  <c r="G14" i="8"/>
  <c r="F15" i="8"/>
  <c r="G15" i="8"/>
  <c r="F204" i="6"/>
  <c r="C190" i="3"/>
  <c r="H14" i="8" l="1"/>
  <c r="H15" i="8"/>
  <c r="D13" i="10" l="1"/>
  <c r="C13" i="10"/>
  <c r="B61" i="9"/>
  <c r="B59" i="9"/>
  <c r="B60" i="9"/>
  <c r="B25" i="9"/>
  <c r="C25" i="9"/>
  <c r="B28" i="9"/>
  <c r="C28" i="9"/>
  <c r="B29" i="9"/>
  <c r="B31" i="9"/>
  <c r="B32" i="9"/>
  <c r="B33" i="9"/>
  <c r="B34" i="9"/>
  <c r="B35" i="9"/>
  <c r="B170" i="8"/>
  <c r="H30" i="10"/>
  <c r="B37" i="9"/>
  <c r="B57" i="9"/>
  <c r="B58" i="9"/>
  <c r="D11" i="10"/>
  <c r="D12" i="10"/>
  <c r="B39" i="9"/>
  <c r="B38" i="9"/>
  <c r="G10" i="10"/>
  <c r="G16" i="10" s="1"/>
  <c r="H15" i="10"/>
  <c r="B56" i="9"/>
  <c r="H60" i="10"/>
  <c r="C27" i="9"/>
  <c r="H63" i="10"/>
  <c r="C31" i="9"/>
  <c r="C30" i="9"/>
  <c r="C26" i="9"/>
  <c r="H40" i="10"/>
  <c r="H41" i="10"/>
  <c r="H42" i="10"/>
  <c r="H43" i="10"/>
  <c r="H44" i="10"/>
  <c r="H45" i="10"/>
  <c r="H46" i="10"/>
  <c r="H47" i="10"/>
  <c r="H48" i="10"/>
  <c r="H49" i="10"/>
  <c r="H50" i="10"/>
  <c r="H51" i="10"/>
  <c r="H52" i="10"/>
  <c r="H53" i="10"/>
  <c r="H54" i="10"/>
  <c r="B66" i="9"/>
  <c r="B67" i="9"/>
  <c r="B64" i="9"/>
  <c r="B63" i="9"/>
  <c r="B54" i="9"/>
  <c r="B55" i="9"/>
  <c r="B42" i="9"/>
  <c r="B43" i="9"/>
  <c r="B44" i="9"/>
  <c r="B45" i="9"/>
  <c r="B46" i="9"/>
  <c r="B47" i="9"/>
  <c r="B48" i="9"/>
  <c r="B49" i="9"/>
  <c r="B50" i="9"/>
  <c r="B51" i="9"/>
  <c r="B52" i="9"/>
  <c r="B53" i="9"/>
  <c r="B41" i="9"/>
  <c r="B27" i="9"/>
  <c r="B36" i="9"/>
  <c r="B26" i="9"/>
  <c r="Z9" i="10" l="1"/>
  <c r="V9" i="12"/>
  <c r="G170" i="8"/>
  <c r="F170" i="8"/>
  <c r="H29" i="10"/>
  <c r="H26" i="10"/>
  <c r="H28" i="10"/>
  <c r="E11" i="10"/>
  <c r="H11" i="10" s="1"/>
  <c r="E12" i="10"/>
  <c r="H12" i="10" s="1"/>
  <c r="E13" i="10"/>
  <c r="H13" i="10" l="1"/>
  <c r="E16" i="10"/>
  <c r="K9" i="10" s="1"/>
  <c r="H170" i="8"/>
  <c r="E12" i="12"/>
  <c r="H27" i="10"/>
  <c r="E10" i="10"/>
  <c r="Z8" i="10" l="1"/>
  <c r="E14" i="12"/>
  <c r="E16" i="12" s="1"/>
  <c r="H10" i="10"/>
  <c r="Z10" i="10" l="1"/>
  <c r="Z11" i="10"/>
  <c r="W9" i="12"/>
  <c r="Y9" i="12" s="1"/>
  <c r="O37" i="14"/>
  <c r="I14" i="12" s="1"/>
  <c r="L14" i="12" s="1"/>
  <c r="I13" i="12"/>
  <c r="O40" i="14"/>
  <c r="I17" i="12" s="1"/>
  <c r="L17" i="12" s="1"/>
  <c r="O38" i="14"/>
  <c r="I15" i="12" s="1"/>
  <c r="L15" i="12" s="1"/>
  <c r="C12" i="12"/>
  <c r="H16" i="10"/>
  <c r="I18" i="12" l="1"/>
  <c r="L13" i="12"/>
  <c r="AA10" i="12"/>
  <c r="Z10" i="12"/>
  <c r="O41" i="14"/>
  <c r="O31" i="14" s="1"/>
  <c r="E35" i="10" s="1"/>
  <c r="C19" i="12"/>
  <c r="F12" i="12"/>
  <c r="K18" i="12" l="1"/>
  <c r="E36" i="10" l="1"/>
  <c r="C13" i="12" s="1"/>
  <c r="F13" i="12" s="1"/>
  <c r="G36" i="10"/>
  <c r="C14" i="12" l="1"/>
  <c r="H36" i="10"/>
  <c r="E65" i="10"/>
  <c r="H35" i="10"/>
</calcChain>
</file>

<file path=xl/sharedStrings.xml><?xml version="1.0" encoding="utf-8"?>
<sst xmlns="http://schemas.openxmlformats.org/spreadsheetml/2006/main" count="259" uniqueCount="180">
  <si>
    <t>Amount</t>
  </si>
  <si>
    <t>Total</t>
  </si>
  <si>
    <t>Total Income</t>
  </si>
  <si>
    <t>Number</t>
  </si>
  <si>
    <t>Net Profit/Loss</t>
  </si>
  <si>
    <t>YTD %</t>
  </si>
  <si>
    <t>Date</t>
  </si>
  <si>
    <t>Description</t>
  </si>
  <si>
    <t>Income</t>
  </si>
  <si>
    <t>Member Name</t>
  </si>
  <si>
    <t>Check #</t>
  </si>
  <si>
    <t>Category</t>
  </si>
  <si>
    <t>Collection from Delinquent Accounts</t>
  </si>
  <si>
    <t>Balance</t>
  </si>
  <si>
    <t>Charge</t>
  </si>
  <si>
    <t>Old Balance</t>
  </si>
  <si>
    <t>Member Type</t>
  </si>
  <si>
    <t>Member Dues</t>
  </si>
  <si>
    <t>Fundraising</t>
  </si>
  <si>
    <t>Administrative Expenses</t>
  </si>
  <si>
    <t>Initiate Badges</t>
  </si>
  <si>
    <t>Recruitment</t>
  </si>
  <si>
    <t>IFC Dues</t>
  </si>
  <si>
    <t>Composite</t>
  </si>
  <si>
    <t>Reserve Fund</t>
  </si>
  <si>
    <t>Total Administrative Expenses</t>
  </si>
  <si>
    <t>Programming Expenses</t>
  </si>
  <si>
    <t>Alumni Relations</t>
  </si>
  <si>
    <t>Athletics</t>
  </si>
  <si>
    <t>Brotherhood</t>
  </si>
  <si>
    <t>Campus Involvement</t>
  </si>
  <si>
    <t>Community Service</t>
  </si>
  <si>
    <t>Continuing Education</t>
  </si>
  <si>
    <t>Executive Council</t>
  </si>
  <si>
    <t>Historian</t>
  </si>
  <si>
    <t>Public Relations</t>
  </si>
  <si>
    <t>Scholarship</t>
  </si>
  <si>
    <t>Social</t>
  </si>
  <si>
    <t>Special Events</t>
  </si>
  <si>
    <t>Total Programming Expenses</t>
  </si>
  <si>
    <t>Formal</t>
  </si>
  <si>
    <t>Accounting Services</t>
  </si>
  <si>
    <t>Operating Budget</t>
  </si>
  <si>
    <t>Expenses</t>
  </si>
  <si>
    <t>Initiate Dues</t>
  </si>
  <si>
    <t>Administrative Considerations</t>
  </si>
  <si>
    <t>Other Income</t>
  </si>
  <si>
    <t>Other Administrative Expenses</t>
  </si>
  <si>
    <t>New Member Education</t>
  </si>
  <si>
    <t>Other Programming Expense 1</t>
  </si>
  <si>
    <t>Other Programming Expense 2</t>
  </si>
  <si>
    <t>Other Programming Expense 3</t>
  </si>
  <si>
    <t>Total Administrative Considerations</t>
  </si>
  <si>
    <t>New Charges</t>
  </si>
  <si>
    <t>Amount Paid</t>
  </si>
  <si>
    <t>Budgeted</t>
  </si>
  <si>
    <t>Actual</t>
  </si>
  <si>
    <t>Collection Rate:</t>
  </si>
  <si>
    <t>Initiated Member</t>
  </si>
  <si>
    <t>Other Programming Expense 4</t>
  </si>
  <si>
    <t>Other Programming Expense 5</t>
  </si>
  <si>
    <t>Yes</t>
  </si>
  <si>
    <t>No</t>
  </si>
  <si>
    <t>Ending Balance (as of today)</t>
  </si>
  <si>
    <t>Initiation</t>
  </si>
  <si>
    <t>New Member</t>
  </si>
  <si>
    <t>New Member Pins</t>
  </si>
  <si>
    <t>Membership Fee</t>
  </si>
  <si>
    <t>New Member Dues</t>
  </si>
  <si>
    <t>Membership Fees</t>
  </si>
  <si>
    <t>OmegaFi Service Fee (%)</t>
  </si>
  <si>
    <t xml:space="preserve">PIKE University Summits </t>
  </si>
  <si>
    <t>PIKE University CEC</t>
  </si>
  <si>
    <t>PIKE University Academy/Convention</t>
  </si>
  <si>
    <t xml:space="preserve">PIKE University Total Reserve </t>
  </si>
  <si>
    <t>Health &amp; Safety</t>
  </si>
  <si>
    <t>Philanthropy</t>
  </si>
  <si>
    <t>Overview</t>
  </si>
  <si>
    <t>Instructions</t>
  </si>
  <si>
    <t>Tab</t>
  </si>
  <si>
    <t>Action</t>
  </si>
  <si>
    <t>Color Scheme Key</t>
  </si>
  <si>
    <t>Cell Color</t>
  </si>
  <si>
    <t>Meaning</t>
  </si>
  <si>
    <t>Light Yellow</t>
  </si>
  <si>
    <t>Light Gray</t>
  </si>
  <si>
    <t>Cells shaded in light gray are formatting cells.  These cells are protected and cannot be altered by the user.</t>
  </si>
  <si>
    <r>
      <t xml:space="preserve">Administrative Considerations </t>
    </r>
    <r>
      <rPr>
        <i/>
        <sz val="12"/>
        <rFont val="Georgia"/>
        <family val="1"/>
      </rPr>
      <t>(on "Summary" tab)</t>
    </r>
  </si>
  <si>
    <r>
      <t>Merchant Discount Fee (</t>
    </r>
    <r>
      <rPr>
        <i/>
        <sz val="12"/>
        <rFont val="Georgia"/>
        <family val="1"/>
      </rPr>
      <t>credit cards)</t>
    </r>
  </si>
  <si>
    <r>
      <t xml:space="preserve">A/R Contingency </t>
    </r>
    <r>
      <rPr>
        <i/>
        <sz val="12"/>
        <rFont val="Georgia"/>
        <family val="1"/>
      </rPr>
      <t>(uncollected income)</t>
    </r>
  </si>
  <si>
    <t>Fee Structure</t>
  </si>
  <si>
    <t>Operations</t>
  </si>
  <si>
    <t>Summary</t>
  </si>
  <si>
    <t>Chart Value</t>
  </si>
  <si>
    <t>Max</t>
  </si>
  <si>
    <t>Slices</t>
  </si>
  <si>
    <t>Degrees</t>
  </si>
  <si>
    <t>X-Values</t>
  </si>
  <si>
    <t>Y-Values</t>
  </si>
  <si>
    <t>Introduction</t>
  </si>
  <si>
    <t xml:space="preserve">Enter all members and details in the Roster chart </t>
  </si>
  <si>
    <t xml:space="preserve">Complete all applicable cells </t>
  </si>
  <si>
    <t>Track current Year-to-Date (YTD) income information</t>
  </si>
  <si>
    <t>Garnet</t>
  </si>
  <si>
    <t>Old Gold</t>
  </si>
  <si>
    <t xml:space="preserve">Grey </t>
  </si>
  <si>
    <t>Breakdown of dues charged to members of the Chapter</t>
  </si>
  <si>
    <t xml:space="preserve">Enter the amount of dues billable to each member type listed </t>
  </si>
  <si>
    <t>Budget Item</t>
  </si>
  <si>
    <t>Fall '18</t>
  </si>
  <si>
    <t>Spring '19</t>
  </si>
  <si>
    <t>Programming Budget</t>
  </si>
  <si>
    <r>
      <t xml:space="preserve">Debt Retirement </t>
    </r>
    <r>
      <rPr>
        <i/>
        <sz val="10"/>
        <rFont val="Georgia"/>
        <family val="1"/>
      </rPr>
      <t>(to ΠΚΑ)</t>
    </r>
  </si>
  <si>
    <r>
      <t xml:space="preserve">Debt Retirement </t>
    </r>
    <r>
      <rPr>
        <i/>
        <sz val="10"/>
        <rFont val="Georgia"/>
        <family val="1"/>
      </rPr>
      <t>(to local creditors)</t>
    </r>
  </si>
  <si>
    <r>
      <t>Garnet &amp; Gold</t>
    </r>
    <r>
      <rPr>
        <sz val="10"/>
        <rFont val="Georgia"/>
        <family val="1"/>
      </rPr>
      <t xml:space="preserve"> Handbooks</t>
    </r>
  </si>
  <si>
    <r>
      <t xml:space="preserve">phi phi k a Club </t>
    </r>
    <r>
      <rPr>
        <i/>
        <sz val="10"/>
        <rFont val="Georgia"/>
        <family val="1"/>
      </rPr>
      <t>(to ΠΚΑ Foundation)</t>
    </r>
  </si>
  <si>
    <t xml:space="preserve">LPP Assessment </t>
  </si>
  <si>
    <r>
      <t>Chapter Assessment</t>
    </r>
    <r>
      <rPr>
        <i/>
        <sz val="10"/>
        <rFont val="Georgia"/>
        <family val="1"/>
      </rPr>
      <t xml:space="preserve"> </t>
    </r>
  </si>
  <si>
    <t>Per-Initiate Assessment</t>
  </si>
  <si>
    <r>
      <t>Merchant Discount Fee (</t>
    </r>
    <r>
      <rPr>
        <i/>
        <sz val="10"/>
        <rFont val="Georgia"/>
        <family val="1"/>
      </rPr>
      <t>credit cards)</t>
    </r>
  </si>
  <si>
    <r>
      <t xml:space="preserve">A/R Contingency </t>
    </r>
    <r>
      <rPr>
        <i/>
        <sz val="10"/>
        <rFont val="Georgia"/>
        <family val="1"/>
      </rPr>
      <t>(uncollected income)</t>
    </r>
  </si>
  <si>
    <t>Member</t>
  </si>
  <si>
    <t>Cost/Member</t>
  </si>
  <si>
    <t>Budget Input</t>
  </si>
  <si>
    <t>Cells shaded in grey are user input cells.  The user should manually enter relevant information into these cells, or use the dropdown menus provided to select the best option presented.</t>
  </si>
  <si>
    <t>Roster</t>
  </si>
  <si>
    <r>
      <t xml:space="preserve">Enter names of </t>
    </r>
    <r>
      <rPr>
        <b/>
        <sz val="10"/>
        <rFont val="Georgia"/>
        <family val="1"/>
      </rPr>
      <t>all</t>
    </r>
    <r>
      <rPr>
        <sz val="10"/>
        <rFont val="Georgia"/>
        <family val="1"/>
      </rPr>
      <t xml:space="preserve"> chapter members in </t>
    </r>
    <r>
      <rPr>
        <b/>
        <sz val="10"/>
        <rFont val="Georgia"/>
        <family val="1"/>
      </rPr>
      <t>column B</t>
    </r>
    <r>
      <rPr>
        <sz val="10"/>
        <rFont val="Georgia"/>
        <family val="1"/>
      </rPr>
      <t xml:space="preserve">. Choose the appropriate member type in the drop down in </t>
    </r>
    <r>
      <rPr>
        <b/>
        <sz val="10"/>
        <rFont val="Georgia"/>
        <family val="1"/>
      </rPr>
      <t>column C</t>
    </r>
    <r>
      <rPr>
        <sz val="10"/>
        <rFont val="Georgia"/>
        <family val="1"/>
      </rPr>
      <t xml:space="preserve">. If the individual is a new member being initiated, mark </t>
    </r>
    <r>
      <rPr>
        <b/>
        <sz val="10"/>
        <rFont val="Georgia"/>
        <family val="1"/>
      </rPr>
      <t>"yes"</t>
    </r>
    <r>
      <rPr>
        <sz val="10"/>
        <rFont val="Georgia"/>
        <family val="1"/>
      </rPr>
      <t xml:space="preserve"> in </t>
    </r>
    <r>
      <rPr>
        <b/>
        <sz val="10"/>
        <rFont val="Georgia"/>
        <family val="1"/>
      </rPr>
      <t>column D</t>
    </r>
    <r>
      <rPr>
        <sz val="10"/>
        <rFont val="Georgia"/>
        <family val="1"/>
      </rPr>
      <t xml:space="preserve">, if he is not, mark </t>
    </r>
    <r>
      <rPr>
        <b/>
        <sz val="10"/>
        <rFont val="Georgia"/>
        <family val="1"/>
      </rPr>
      <t>"no"</t>
    </r>
    <r>
      <rPr>
        <sz val="10"/>
        <rFont val="Georgia"/>
        <family val="1"/>
      </rPr>
      <t xml:space="preserve">. Enter all member balances carried over from previous terms in </t>
    </r>
    <r>
      <rPr>
        <b/>
        <sz val="10"/>
        <rFont val="Georgia"/>
        <family val="1"/>
      </rPr>
      <t>column E</t>
    </r>
    <r>
      <rPr>
        <sz val="10"/>
        <rFont val="Georgia"/>
        <family val="1"/>
      </rPr>
      <t>.</t>
    </r>
  </si>
  <si>
    <r>
      <t>Enter all chapter income as it is received. Include the dollar amount of each payment made to the chapter in</t>
    </r>
    <r>
      <rPr>
        <b/>
        <sz val="10"/>
        <rFont val="Georgia"/>
        <family val="1"/>
      </rPr>
      <t xml:space="preserve"> column C</t>
    </r>
    <r>
      <rPr>
        <sz val="10"/>
        <rFont val="Georgia"/>
        <family val="1"/>
      </rPr>
      <t xml:space="preserve">. Choose the appropriate income category in the drop down in </t>
    </r>
    <r>
      <rPr>
        <b/>
        <sz val="10"/>
        <rFont val="Georgia"/>
        <family val="1"/>
      </rPr>
      <t>column D</t>
    </r>
    <r>
      <rPr>
        <sz val="10"/>
        <rFont val="Georgia"/>
        <family val="1"/>
      </rPr>
      <t xml:space="preserve">. Select the members name who made the payment in </t>
    </r>
    <r>
      <rPr>
        <b/>
        <sz val="10"/>
        <rFont val="Georgia"/>
        <family val="1"/>
      </rPr>
      <t>column E</t>
    </r>
    <r>
      <rPr>
        <sz val="10"/>
        <rFont val="Georgia"/>
        <family val="1"/>
      </rPr>
      <t>. Provide any additional insight necessary for the payment.</t>
    </r>
  </si>
  <si>
    <r>
      <rPr>
        <b/>
        <sz val="10"/>
        <rFont val="Georgia"/>
        <family val="1"/>
      </rPr>
      <t>Review</t>
    </r>
    <r>
      <rPr>
        <sz val="10"/>
        <rFont val="Georgia"/>
        <family val="1"/>
      </rPr>
      <t xml:space="preserve"> and </t>
    </r>
    <r>
      <rPr>
        <b/>
        <sz val="10"/>
        <rFont val="Georgia"/>
        <family val="1"/>
      </rPr>
      <t>validate</t>
    </r>
    <r>
      <rPr>
        <sz val="10"/>
        <rFont val="Georgia"/>
        <family val="1"/>
      </rPr>
      <t xml:space="preserve"> that the summary of chapter finances, as well as chapter collection rate graphic, match user expectations. Note, this graphic will update </t>
    </r>
    <r>
      <rPr>
        <b/>
        <sz val="10"/>
        <rFont val="Georgia"/>
        <family val="1"/>
      </rPr>
      <t>automatically</t>
    </r>
    <r>
      <rPr>
        <sz val="10"/>
        <rFont val="Georgia"/>
        <family val="1"/>
      </rPr>
      <t xml:space="preserve"> as </t>
    </r>
    <r>
      <rPr>
        <b/>
        <sz val="10"/>
        <rFont val="Georgia"/>
        <family val="1"/>
      </rPr>
      <t>chapter fees</t>
    </r>
    <r>
      <rPr>
        <sz val="10"/>
        <rFont val="Georgia"/>
        <family val="1"/>
      </rPr>
      <t xml:space="preserve"> and </t>
    </r>
    <r>
      <rPr>
        <b/>
        <sz val="10"/>
        <rFont val="Georgia"/>
        <family val="1"/>
      </rPr>
      <t>income</t>
    </r>
    <r>
      <rPr>
        <sz val="10"/>
        <rFont val="Georgia"/>
        <family val="1"/>
      </rPr>
      <t xml:space="preserve"> are recorded.</t>
    </r>
  </si>
  <si>
    <t>Income Account Names</t>
  </si>
  <si>
    <t>Expense Account Names</t>
  </si>
  <si>
    <t>Debt Retirement (to ΠΚΑ)</t>
  </si>
  <si>
    <t>Debt Retirement (to local creditors)</t>
  </si>
  <si>
    <t xml:space="preserve">Chapter Assessment </t>
  </si>
  <si>
    <t>Garnet &amp; Gold Handbooks</t>
  </si>
  <si>
    <t>phi phi k a Club (to ΠΚΑ Foundation)</t>
  </si>
  <si>
    <t>Merchant Discount Fee (credit cards)</t>
  </si>
  <si>
    <t>Fixed Assessment Charges</t>
  </si>
  <si>
    <t>Fall</t>
  </si>
  <si>
    <t>Spring</t>
  </si>
  <si>
    <t xml:space="preserve">Amount </t>
  </si>
  <si>
    <t>LPP</t>
  </si>
  <si>
    <t>Assessment</t>
  </si>
  <si>
    <t>Per-man Fee</t>
  </si>
  <si>
    <t>Initiate Fee</t>
  </si>
  <si>
    <t>Initiation Fee</t>
  </si>
  <si>
    <t>Garnet &amp; Gold</t>
  </si>
  <si>
    <t>New member pins</t>
  </si>
  <si>
    <t>initiate badge</t>
  </si>
  <si>
    <t>Tab Name</t>
  </si>
  <si>
    <t xml:space="preserve">Provides the user with a full description of how to successfully use the chapter budget tool </t>
  </si>
  <si>
    <r>
      <t xml:space="preserve">Budget input is broken-up into three sections: </t>
    </r>
    <r>
      <rPr>
        <b/>
        <sz val="10"/>
        <rFont val="Georgia"/>
        <family val="1"/>
      </rPr>
      <t>Programming, Administrative Expenses, and Administrative Considerations</t>
    </r>
    <r>
      <rPr>
        <sz val="10"/>
        <rFont val="Georgia"/>
        <family val="1"/>
      </rPr>
      <t xml:space="preserve">. For Programming budget, enter the actual budget figures from three previous terms as prompted in </t>
    </r>
    <r>
      <rPr>
        <b/>
        <sz val="10"/>
        <rFont val="Georgia"/>
        <family val="1"/>
      </rPr>
      <t>columns D-F</t>
    </r>
    <r>
      <rPr>
        <sz val="10"/>
        <rFont val="Georgia"/>
        <family val="1"/>
      </rPr>
      <t xml:space="preserve">. Utilize the average of three pervious terms to complete current term budget. For Administrative Expenses and Considerations, enter budget items in all </t>
    </r>
    <r>
      <rPr>
        <b/>
        <sz val="10"/>
        <rFont val="Georgia"/>
        <family val="1"/>
      </rPr>
      <t>appropriate cells</t>
    </r>
    <r>
      <rPr>
        <sz val="10"/>
        <rFont val="Georgia"/>
        <family val="1"/>
      </rPr>
      <t xml:space="preserve">. </t>
    </r>
  </si>
  <si>
    <t xml:space="preserve">Review all instructions and information regarding completion of the budget and applicable colors of cells and respective meanings </t>
  </si>
  <si>
    <t>Cells shaded in garnet are primary header/title cells.  These cells are protected and cannot be altered by the user.</t>
  </si>
  <si>
    <t>Cells shaded in old gold are secondary header/title cells.  These cells are protected and cannot be altered by the user.</t>
  </si>
  <si>
    <t>High-level review of chapter financial operations</t>
  </si>
  <si>
    <t>Administrative</t>
  </si>
  <si>
    <t>Expense Item</t>
  </si>
  <si>
    <t>Billed</t>
  </si>
  <si>
    <t>Collected</t>
  </si>
  <si>
    <t>Difference</t>
  </si>
  <si>
    <t>Collections %</t>
  </si>
  <si>
    <t>Budget Category</t>
  </si>
  <si>
    <r>
      <t xml:space="preserve">Enter </t>
    </r>
    <r>
      <rPr>
        <b/>
        <sz val="10"/>
        <rFont val="Georgia"/>
        <family val="1"/>
      </rPr>
      <t>all</t>
    </r>
    <r>
      <rPr>
        <sz val="10"/>
        <rFont val="Georgia"/>
        <family val="1"/>
      </rPr>
      <t xml:space="preserve"> expenses as Chapter funds are spent.</t>
    </r>
    <r>
      <rPr>
        <b/>
        <u/>
        <sz val="10"/>
        <rFont val="Georgia"/>
        <family val="1"/>
      </rPr>
      <t xml:space="preserve"> IF</t>
    </r>
    <r>
      <rPr>
        <sz val="10"/>
        <rFont val="Georgia"/>
        <family val="1"/>
      </rPr>
      <t xml:space="preserve"> a check is used, included the check number in </t>
    </r>
    <r>
      <rPr>
        <b/>
        <sz val="10"/>
        <rFont val="Georgia"/>
        <family val="1"/>
      </rPr>
      <t>column C</t>
    </r>
    <r>
      <rPr>
        <sz val="10"/>
        <rFont val="Georgia"/>
        <family val="1"/>
      </rPr>
      <t xml:space="preserve">. This can also be used to track payment/receipt numbers. In </t>
    </r>
    <r>
      <rPr>
        <b/>
        <sz val="10"/>
        <rFont val="Georgia"/>
        <family val="1"/>
      </rPr>
      <t>Column D</t>
    </r>
    <r>
      <rPr>
        <sz val="10"/>
        <rFont val="Georgia"/>
        <family val="1"/>
      </rPr>
      <t xml:space="preserve">, select the appropriate budget category using the dropdown option in each cell. Based on the budget category, select the appropriate expense item in </t>
    </r>
    <r>
      <rPr>
        <b/>
        <sz val="10"/>
        <rFont val="Georgia"/>
        <family val="1"/>
      </rPr>
      <t>Column E</t>
    </r>
    <r>
      <rPr>
        <sz val="10"/>
        <rFont val="Georgia"/>
        <family val="1"/>
      </rPr>
      <t>. Enter the dollar amount of each expense made by the chapter in</t>
    </r>
    <r>
      <rPr>
        <b/>
        <sz val="10"/>
        <rFont val="Georgia"/>
        <family val="1"/>
      </rPr>
      <t xml:space="preserve"> Column F</t>
    </r>
    <r>
      <rPr>
        <sz val="10"/>
        <rFont val="Georgia"/>
        <family val="1"/>
      </rPr>
      <t xml:space="preserve">. Include a comment to provide additional insight necessary for to understand the nature of the payment in </t>
    </r>
    <r>
      <rPr>
        <b/>
        <sz val="10"/>
        <rFont val="Georgia"/>
        <family val="1"/>
      </rPr>
      <t>Column G</t>
    </r>
    <r>
      <rPr>
        <sz val="10"/>
        <rFont val="Georgia"/>
        <family val="1"/>
      </rPr>
      <t>.</t>
    </r>
  </si>
  <si>
    <r>
      <rPr>
        <b/>
        <sz val="10"/>
        <rFont val="Georgia"/>
        <family val="1"/>
      </rPr>
      <t>Review</t>
    </r>
    <r>
      <rPr>
        <sz val="10"/>
        <rFont val="Georgia"/>
        <family val="1"/>
      </rPr>
      <t xml:space="preserve"> and </t>
    </r>
    <r>
      <rPr>
        <b/>
        <sz val="10"/>
        <rFont val="Georgia"/>
        <family val="1"/>
      </rPr>
      <t>validate</t>
    </r>
    <r>
      <rPr>
        <sz val="10"/>
        <rFont val="Georgia"/>
        <family val="1"/>
      </rPr>
      <t xml:space="preserve"> that all budget items are represented correctly as reported in Budget Input tab. The graph to the right of the "Income" section will automatically update as income and expenses are recorded.</t>
    </r>
  </si>
  <si>
    <t>Track financial operations in a finalized budget view as the term progresses</t>
  </si>
  <si>
    <t>Breakdown of all chapter operation budget items for user entry</t>
  </si>
  <si>
    <t>Cells shaded in light yellow are formatting cells.  These cells are protected and cannot be altered by the user.</t>
  </si>
  <si>
    <t>3 Term Avg</t>
  </si>
  <si>
    <t>Budget</t>
  </si>
  <si>
    <t>Fall '19</t>
  </si>
  <si>
    <t>Housing Assessment*</t>
  </si>
  <si>
    <t>Any facility or property owned, operated, or leased by a chapter, by its host institution for the purpose of housing chapter members, or by a recognized house corporation.</t>
  </si>
  <si>
    <t>Any facility that displays Pi Kappa Alpha letters or is regularly used to hold chapter meetings or host other chapter events may be considered chapter housing.</t>
  </si>
  <si>
    <t>No Pi Kappa Alpha letters should be displayed unless the facility is owned, operated, or leased by a chapter or recognized house corporation.</t>
  </si>
  <si>
    <t>*Chapter Housing is defined as:</t>
  </si>
  <si>
    <t>Housing Assessment</t>
  </si>
  <si>
    <t>Spring '20</t>
  </si>
  <si>
    <t>Opening Balance</t>
  </si>
  <si>
    <r>
      <t>OmegaFi Service Fee (</t>
    </r>
    <r>
      <rPr>
        <i/>
        <sz val="10"/>
        <rFont val="Georgia"/>
        <family val="1"/>
      </rPr>
      <t>per member</t>
    </r>
    <r>
      <rPr>
        <sz val="10"/>
        <rFont val="Georg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</si>
</sst>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m/d/yy;@"/>
    <numFmt numFmtId="165" formatCode="mm/dd/yy;@"/>
    <numFmt numFmtId="166" formatCode="0.0%"/>
    <numFmt numFmtId="167" formatCode="_(&quot;$&quot;* #,##0_);_(&quot;$&quot;* \(#,##0\);_(&quot;$&quot;* &quot;-&quot;??_);_(@_)"/>
    <numFmt numFmtId="168" formatCode="m/d"/>
  </numFmts>
  <fonts count="41" x14ac:knownFonts="1">
    <font>
      <sz val="10"/>
      <name val="Arial"/>
    </font>
    <font>
      <sz val="11"/>
      <color theme="1"/>
      <name val="Calibri"/>
      <family val="2"/>
      <scheme val="minor"/>
    </font>
    <font>
      <sz val="8"/>
      <name val="Arial"/>
      <family val="2"/>
    </font>
    <font>
      <b/>
      <sz val="10"/>
      <name val="Calibri"/>
      <family val="2"/>
      <scheme val="minor"/>
    </font>
    <font>
      <sz val="10"/>
      <name val="Calibri"/>
      <family val="2"/>
      <scheme val="minor"/>
    </font>
    <font>
      <b/>
      <sz val="9"/>
      <name val="Verdana"/>
      <family val="2"/>
    </font>
    <font>
      <sz val="9"/>
      <name val="Verdana"/>
      <family val="2"/>
    </font>
    <font>
      <sz val="9"/>
      <color indexed="9"/>
      <name val="Verdana"/>
      <family val="2"/>
    </font>
    <font>
      <sz val="9"/>
      <color theme="0"/>
      <name val="Verdana"/>
      <family val="2"/>
    </font>
    <font>
      <sz val="9"/>
      <name val="Georgia"/>
      <family val="1"/>
    </font>
    <font>
      <i/>
      <sz val="9"/>
      <name val="Georgia"/>
      <family val="1"/>
    </font>
    <font>
      <b/>
      <sz val="9"/>
      <name val="Georgia"/>
      <family val="1"/>
    </font>
    <font>
      <sz val="8"/>
      <name val="Verdana"/>
      <family val="2"/>
    </font>
    <font>
      <b/>
      <sz val="8"/>
      <name val="Verdana"/>
      <family val="2"/>
    </font>
    <font>
      <b/>
      <sz val="12"/>
      <color theme="0"/>
      <name val="Verdana"/>
      <family val="2"/>
    </font>
    <font>
      <sz val="10"/>
      <name val="Arial"/>
      <family val="2"/>
    </font>
    <font>
      <u/>
      <sz val="10"/>
      <color theme="10"/>
      <name val="Arial"/>
      <family val="2"/>
    </font>
    <font>
      <b/>
      <sz val="11"/>
      <name val="Calibri"/>
      <family val="2"/>
      <scheme val="minor"/>
    </font>
    <font>
      <sz val="12"/>
      <name val="Georgia"/>
      <family val="1"/>
    </font>
    <font>
      <sz val="12"/>
      <name val="Verdana"/>
      <family val="2"/>
    </font>
    <font>
      <b/>
      <sz val="12"/>
      <name val="Verdana"/>
      <family val="2"/>
    </font>
    <font>
      <i/>
      <sz val="12"/>
      <name val="Georgia"/>
      <family val="1"/>
    </font>
    <font>
      <u/>
      <sz val="12"/>
      <color theme="10"/>
      <name val="Arial"/>
      <family val="2"/>
    </font>
    <font>
      <sz val="12"/>
      <color indexed="23"/>
      <name val="Verdana"/>
      <family val="2"/>
    </font>
    <font>
      <sz val="11"/>
      <name val="Calibri"/>
      <family val="2"/>
      <scheme val="minor"/>
    </font>
    <font>
      <u/>
      <sz val="11"/>
      <color theme="10"/>
      <name val="Calibri"/>
      <family val="2"/>
      <scheme val="minor"/>
    </font>
    <font>
      <b/>
      <sz val="11"/>
      <color theme="0"/>
      <name val="Verdana"/>
      <family val="2"/>
    </font>
    <font>
      <b/>
      <sz val="12"/>
      <color theme="0"/>
      <name val="Georgia"/>
      <family val="1"/>
    </font>
    <font>
      <sz val="10"/>
      <name val="Georgia"/>
      <family val="1"/>
    </font>
    <font>
      <b/>
      <sz val="11"/>
      <color theme="0"/>
      <name val="Georgia"/>
      <family val="1"/>
    </font>
    <font>
      <sz val="12"/>
      <color theme="1"/>
      <name val="Georgia"/>
      <family val="1"/>
    </font>
    <font>
      <sz val="11"/>
      <color theme="0"/>
      <name val="Georgia"/>
      <family val="1"/>
    </font>
    <font>
      <sz val="10"/>
      <color theme="1"/>
      <name val="Georgia"/>
      <family val="1"/>
    </font>
    <font>
      <b/>
      <sz val="10"/>
      <color theme="0"/>
      <name val="Georgia"/>
      <family val="1"/>
    </font>
    <font>
      <b/>
      <sz val="10"/>
      <name val="Georgia"/>
      <family val="1"/>
    </font>
    <font>
      <i/>
      <sz val="10"/>
      <name val="Georgia"/>
      <family val="1"/>
    </font>
    <font>
      <sz val="10"/>
      <color theme="0"/>
      <name val="Georgia"/>
      <family val="1"/>
    </font>
    <font>
      <b/>
      <sz val="10"/>
      <name val="Arial"/>
      <family val="2"/>
    </font>
    <font>
      <b/>
      <sz val="18"/>
      <name val="Calibri"/>
      <family val="2"/>
      <scheme val="minor"/>
    </font>
    <font>
      <b/>
      <u/>
      <sz val="10"/>
      <name val="Georgia"/>
      <family val="1"/>
    </font>
    <font>
      <u/>
      <sz val="12"/>
      <color theme="10"/>
      <name val="Georgia"/>
      <family val="1"/>
    </font>
  </fonts>
  <fills count="9">
    <fill>
      <patternFill patternType="none"/>
    </fill>
    <fill>
      <patternFill patternType="gray125"/>
    </fill>
    <fill>
      <patternFill patternType="solid">
        <fgColor rgb="FF8B6E4A"/>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5" tint="-0.49998474074526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3D3"/>
        <bgColor indexed="64"/>
      </patternFill>
    </fill>
  </fills>
  <borders count="7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medium">
        <color indexed="64"/>
      </top>
      <bottom style="thick">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bottom style="dashed">
        <color indexed="64"/>
      </bottom>
      <diagonal/>
    </border>
    <border>
      <left style="thin">
        <color indexed="64"/>
      </left>
      <right style="thick">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ck">
        <color indexed="64"/>
      </right>
      <top style="dashed">
        <color indexed="64"/>
      </top>
      <bottom/>
      <diagonal/>
    </border>
    <border>
      <left style="thin">
        <color indexed="64"/>
      </left>
      <right style="thin">
        <color indexed="64"/>
      </right>
      <top style="medium">
        <color indexed="64"/>
      </top>
      <bottom style="thick">
        <color indexed="64"/>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right style="thick">
        <color auto="1"/>
      </right>
      <top/>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left>
      <right style="thin">
        <color theme="1"/>
      </right>
      <top style="dashed">
        <color theme="1"/>
      </top>
      <bottom style="dashed">
        <color theme="1"/>
      </bottom>
      <diagonal/>
    </border>
    <border>
      <left style="thin">
        <color theme="1"/>
      </left>
      <right style="thick">
        <color theme="1"/>
      </right>
      <top style="dashed">
        <color theme="1"/>
      </top>
      <bottom style="dashed">
        <color theme="1"/>
      </bottom>
      <diagonal/>
    </border>
    <border>
      <left style="thin">
        <color theme="1"/>
      </left>
      <right style="thin">
        <color theme="1"/>
      </right>
      <top style="dashed">
        <color theme="1"/>
      </top>
      <bottom style="thick">
        <color theme="1"/>
      </bottom>
      <diagonal/>
    </border>
    <border>
      <left style="thin">
        <color theme="1"/>
      </left>
      <right style="thick">
        <color theme="1"/>
      </right>
      <top style="dashed">
        <color theme="1"/>
      </top>
      <bottom style="thick">
        <color theme="1"/>
      </bottom>
      <diagonal/>
    </border>
    <border>
      <left style="thin">
        <color theme="1"/>
      </left>
      <right style="thin">
        <color theme="1"/>
      </right>
      <top/>
      <bottom style="dashed">
        <color theme="1"/>
      </bottom>
      <diagonal/>
    </border>
    <border>
      <left style="thin">
        <color theme="1"/>
      </left>
      <right style="thick">
        <color theme="1"/>
      </right>
      <top/>
      <bottom style="dashed">
        <color theme="1"/>
      </bottom>
      <diagonal/>
    </border>
    <border>
      <left style="thin">
        <color theme="1"/>
      </left>
      <right style="thin">
        <color theme="1"/>
      </right>
      <top style="thin">
        <color theme="1"/>
      </top>
      <bottom style="thin">
        <color auto="1"/>
      </bottom>
      <diagonal/>
    </border>
    <border>
      <left style="thin">
        <color theme="1"/>
      </left>
      <right style="thick">
        <color theme="1"/>
      </right>
      <top style="thin">
        <color theme="1"/>
      </top>
      <bottom style="thin">
        <color auto="1"/>
      </bottom>
      <diagonal/>
    </border>
    <border>
      <left style="thin">
        <color theme="1"/>
      </left>
      <right style="thick">
        <color theme="1"/>
      </right>
      <top style="thin">
        <color auto="1"/>
      </top>
      <bottom style="thin">
        <color theme="1"/>
      </bottom>
      <diagonal/>
    </border>
    <border>
      <left style="thin">
        <color theme="1"/>
      </left>
      <right style="thin">
        <color theme="1"/>
      </right>
      <top style="thin">
        <color auto="1"/>
      </top>
      <bottom style="thin">
        <color theme="1"/>
      </bottom>
      <diagonal/>
    </border>
    <border>
      <left/>
      <right style="thick">
        <color indexed="64"/>
      </right>
      <top style="dashed">
        <color indexed="64"/>
      </top>
      <bottom style="medium">
        <color indexed="64"/>
      </bottom>
      <diagonal/>
    </border>
    <border>
      <left style="thin">
        <color theme="1"/>
      </left>
      <right style="thick">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ck">
        <color theme="1"/>
      </right>
      <top style="thin">
        <color theme="1"/>
      </top>
      <bottom style="thin">
        <color theme="1"/>
      </bottom>
      <diagonal/>
    </border>
    <border>
      <left/>
      <right/>
      <top style="dashed">
        <color indexed="64"/>
      </top>
      <bottom style="medium">
        <color indexed="64"/>
      </bottom>
      <diagonal/>
    </border>
    <border>
      <left style="thin">
        <color indexed="64"/>
      </left>
      <right style="thick">
        <color indexed="64"/>
      </right>
      <top/>
      <bottom style="thick">
        <color indexed="64"/>
      </bottom>
      <diagonal/>
    </border>
    <border>
      <left style="thin">
        <color theme="1"/>
      </left>
      <right/>
      <top style="dashed">
        <color theme="1"/>
      </top>
      <bottom style="thick">
        <color theme="1"/>
      </bottom>
      <diagonal/>
    </border>
    <border>
      <left style="thin">
        <color theme="1"/>
      </left>
      <right style="thick">
        <color theme="1"/>
      </right>
      <top style="dashed">
        <color theme="1"/>
      </top>
      <bottom/>
      <diagonal/>
    </border>
    <border>
      <left/>
      <right/>
      <top style="dashed">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style="thick">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s>
  <cellStyleXfs count="6">
    <xf numFmtId="0" fontId="0" fillId="0" borderId="0"/>
    <xf numFmtId="9" fontId="15" fillId="0" borderId="0" applyFont="0" applyFill="0" applyBorder="0" applyAlignment="0" applyProtection="0"/>
    <xf numFmtId="0" fontId="16" fillId="0" borderId="0" applyNumberFormat="0" applyFill="0" applyBorder="0" applyAlignment="0" applyProtection="0"/>
    <xf numFmtId="0" fontId="15" fillId="0" borderId="0"/>
    <xf numFmtId="0" fontId="1" fillId="0" borderId="0"/>
    <xf numFmtId="0" fontId="25" fillId="0" borderId="0" applyNumberFormat="0" applyFill="0" applyBorder="0" applyAlignment="0" applyProtection="0"/>
  </cellStyleXfs>
  <cellXfs count="324">
    <xf numFmtId="0" fontId="0" fillId="0" borderId="0" xfId="0"/>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Protection="1"/>
    <xf numFmtId="44" fontId="4" fillId="0" borderId="0" xfId="0" applyNumberFormat="1" applyFont="1" applyProtection="1"/>
    <xf numFmtId="0" fontId="3" fillId="0" borderId="0" xfId="0" applyFont="1" applyAlignment="1" applyProtection="1">
      <alignment horizontal="center" vertical="center"/>
    </xf>
    <xf numFmtId="8" fontId="4" fillId="0" borderId="0" xfId="0" applyNumberFormat="1" applyFont="1" applyFill="1" applyBorder="1" applyAlignment="1" applyProtection="1">
      <alignment vertical="center"/>
    </xf>
    <xf numFmtId="8" fontId="4" fillId="0" borderId="0" xfId="0" applyNumberFormat="1" applyFont="1" applyAlignment="1" applyProtection="1">
      <alignment vertical="center"/>
    </xf>
    <xf numFmtId="10" fontId="4" fillId="0" borderId="0" xfId="0" applyNumberFormat="1" applyFont="1" applyAlignment="1" applyProtection="1">
      <alignment vertical="center"/>
    </xf>
    <xf numFmtId="0" fontId="3" fillId="0" borderId="0" xfId="0" applyFont="1" applyFill="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7" fillId="0" borderId="1" xfId="0" applyFont="1" applyBorder="1" applyAlignment="1" applyProtection="1">
      <alignment vertical="center"/>
    </xf>
    <xf numFmtId="0" fontId="11" fillId="0" borderId="0" xfId="0" applyFont="1" applyAlignment="1" applyProtection="1">
      <alignment vertical="center"/>
    </xf>
    <xf numFmtId="0" fontId="9" fillId="0" borderId="0" xfId="0" applyFont="1" applyAlignment="1" applyProtection="1">
      <alignment vertical="center"/>
    </xf>
    <xf numFmtId="0" fontId="10" fillId="0" borderId="0" xfId="0" applyFont="1" applyBorder="1" applyAlignment="1" applyProtection="1">
      <alignment horizontal="left" vertical="top" wrapText="1"/>
    </xf>
    <xf numFmtId="0" fontId="10" fillId="0" borderId="0" xfId="0" applyFont="1" applyBorder="1" applyAlignment="1" applyProtection="1">
      <alignment vertical="center"/>
    </xf>
    <xf numFmtId="0" fontId="5" fillId="0" borderId="0" xfId="0" applyFont="1" applyAlignment="1" applyProtection="1">
      <alignment horizontal="center" vertical="center"/>
    </xf>
    <xf numFmtId="8" fontId="6" fillId="0" borderId="0" xfId="0" applyNumberFormat="1" applyFont="1" applyAlignment="1" applyProtection="1">
      <alignment vertical="center"/>
    </xf>
    <xf numFmtId="8" fontId="6" fillId="0" borderId="0" xfId="0" applyNumberFormat="1" applyFont="1" applyFill="1" applyBorder="1" applyAlignment="1" applyProtection="1">
      <alignment vertical="center"/>
    </xf>
    <xf numFmtId="10" fontId="6" fillId="0" borderId="0" xfId="0" applyNumberFormat="1" applyFont="1" applyAlignment="1" applyProtection="1">
      <alignment vertical="center"/>
    </xf>
    <xf numFmtId="0" fontId="5" fillId="0" borderId="0" xfId="0" applyFont="1" applyFill="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164" fontId="12" fillId="0" borderId="0" xfId="0" applyNumberFormat="1" applyFont="1" applyAlignment="1" applyProtection="1">
      <alignment horizontal="center" vertical="center"/>
    </xf>
    <xf numFmtId="44" fontId="12" fillId="0" borderId="0" xfId="0" applyNumberFormat="1" applyFont="1" applyAlignment="1" applyProtection="1">
      <alignment horizontal="center" vertical="center"/>
    </xf>
    <xf numFmtId="0" fontId="12" fillId="0" borderId="0" xfId="0" applyFont="1" applyAlignment="1" applyProtection="1">
      <alignment horizontal="center" vertical="center"/>
    </xf>
    <xf numFmtId="8" fontId="20" fillId="0" borderId="0" xfId="0" applyNumberFormat="1" applyFont="1" applyFill="1" applyBorder="1" applyAlignment="1" applyProtection="1">
      <alignment horizontal="center" vertical="center"/>
    </xf>
    <xf numFmtId="8" fontId="20" fillId="0" borderId="0" xfId="0" applyNumberFormat="1" applyFont="1" applyFill="1" applyBorder="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center" vertical="center"/>
    </xf>
    <xf numFmtId="8" fontId="19" fillId="0" borderId="0" xfId="0" applyNumberFormat="1" applyFont="1" applyAlignment="1" applyProtection="1">
      <alignment vertical="center"/>
    </xf>
    <xf numFmtId="8" fontId="19" fillId="0" borderId="0" xfId="0" applyNumberFormat="1" applyFont="1" applyFill="1" applyBorder="1" applyAlignment="1" applyProtection="1">
      <alignment vertical="center"/>
    </xf>
    <xf numFmtId="10" fontId="19" fillId="0" borderId="0" xfId="0" applyNumberFormat="1" applyFont="1" applyAlignment="1" applyProtection="1">
      <alignmen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10" fontId="20" fillId="0" borderId="0" xfId="0" applyNumberFormat="1" applyFont="1" applyFill="1" applyAlignment="1" applyProtection="1">
      <alignment vertical="center"/>
    </xf>
    <xf numFmtId="0" fontId="20" fillId="0" borderId="0" xfId="0" applyFont="1" applyAlignment="1" applyProtection="1">
      <alignment horizontal="center"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17" fillId="3" borderId="0" xfId="4" applyFont="1" applyFill="1" applyAlignment="1">
      <alignment horizontal="center"/>
    </xf>
    <xf numFmtId="2" fontId="17" fillId="4" borderId="0" xfId="4" applyNumberFormat="1" applyFont="1" applyFill="1" applyAlignment="1">
      <alignment horizontal="center"/>
    </xf>
    <xf numFmtId="0" fontId="24" fillId="0" borderId="0" xfId="4" applyFont="1" applyAlignment="1">
      <alignment horizontal="center"/>
    </xf>
    <xf numFmtId="9" fontId="24" fillId="0" borderId="0" xfId="4" applyNumberFormat="1" applyFont="1" applyAlignment="1">
      <alignment horizontal="center"/>
    </xf>
    <xf numFmtId="0" fontId="24" fillId="0" borderId="0" xfId="4" applyFont="1" applyFill="1" applyAlignment="1">
      <alignment horizontal="center"/>
    </xf>
    <xf numFmtId="0" fontId="1" fillId="0" borderId="0" xfId="4" applyFont="1"/>
    <xf numFmtId="44" fontId="24" fillId="0" borderId="0" xfId="4" applyNumberFormat="1" applyFont="1" applyAlignment="1">
      <alignment horizontal="center"/>
    </xf>
    <xf numFmtId="0" fontId="14" fillId="2" borderId="24" xfId="0" applyFont="1" applyFill="1" applyBorder="1" applyAlignment="1" applyProtection="1">
      <alignment vertical="center"/>
    </xf>
    <xf numFmtId="0" fontId="14" fillId="2" borderId="25" xfId="0" applyFont="1" applyFill="1" applyBorder="1" applyAlignment="1" applyProtection="1">
      <alignment horizontal="center" vertical="center"/>
    </xf>
    <xf numFmtId="8" fontId="14" fillId="2" borderId="25" xfId="0" applyNumberFormat="1" applyFont="1" applyFill="1" applyBorder="1" applyAlignment="1" applyProtection="1">
      <alignment vertical="center"/>
    </xf>
    <xf numFmtId="44" fontId="14" fillId="2" borderId="26" xfId="0" applyNumberFormat="1" applyFont="1" applyFill="1" applyBorder="1" applyAlignment="1" applyProtection="1">
      <alignment horizontal="left" vertical="center"/>
    </xf>
    <xf numFmtId="44" fontId="14" fillId="2" borderId="24" xfId="0" applyNumberFormat="1" applyFont="1" applyFill="1" applyBorder="1" applyAlignment="1" applyProtection="1">
      <alignment horizontal="left" vertical="center"/>
    </xf>
    <xf numFmtId="10" fontId="14" fillId="2" borderId="26" xfId="0" applyNumberFormat="1" applyFont="1" applyFill="1" applyBorder="1" applyAlignment="1" applyProtection="1">
      <alignment vertical="center"/>
    </xf>
    <xf numFmtId="0" fontId="26" fillId="2" borderId="24" xfId="0" applyFont="1" applyFill="1" applyBorder="1" applyAlignment="1" applyProtection="1">
      <alignment vertical="center"/>
    </xf>
    <xf numFmtId="0" fontId="14" fillId="2" borderId="27" xfId="0" applyFont="1" applyFill="1" applyBorder="1" applyAlignment="1" applyProtection="1">
      <alignment vertical="center"/>
    </xf>
    <xf numFmtId="10" fontId="20" fillId="2" borderId="26" xfId="0" applyNumberFormat="1" applyFont="1" applyFill="1" applyBorder="1" applyAlignment="1" applyProtection="1">
      <alignment vertical="center"/>
    </xf>
    <xf numFmtId="164" fontId="19" fillId="0" borderId="0" xfId="0" applyNumberFormat="1" applyFont="1" applyFill="1" applyBorder="1" applyAlignment="1" applyProtection="1">
      <alignment horizontal="left" vertical="center"/>
    </xf>
    <xf numFmtId="44" fontId="19" fillId="0" borderId="0" xfId="0" applyNumberFormat="1" applyFont="1" applyFill="1" applyBorder="1" applyAlignment="1" applyProtection="1">
      <alignment horizontal="center" vertical="center"/>
    </xf>
    <xf numFmtId="164" fontId="14" fillId="2" borderId="24" xfId="0" applyNumberFormat="1" applyFont="1" applyFill="1" applyBorder="1" applyAlignment="1" applyProtection="1">
      <alignment horizontal="left" vertical="center"/>
    </xf>
    <xf numFmtId="44" fontId="14" fillId="2" borderId="25" xfId="0" applyNumberFormat="1" applyFont="1" applyFill="1" applyBorder="1" applyAlignment="1" applyProtection="1">
      <alignment horizontal="center" vertical="center"/>
    </xf>
    <xf numFmtId="0" fontId="14" fillId="2" borderId="25" xfId="0" applyFont="1" applyFill="1" applyBorder="1" applyAlignment="1" applyProtection="1">
      <alignment vertical="center"/>
    </xf>
    <xf numFmtId="0" fontId="14" fillId="2" borderId="26" xfId="0" applyFont="1" applyFill="1" applyBorder="1" applyAlignment="1" applyProtection="1">
      <alignment vertical="center"/>
    </xf>
    <xf numFmtId="44" fontId="14" fillId="2" borderId="25" xfId="0" applyNumberFormat="1" applyFont="1" applyFill="1" applyBorder="1" applyAlignment="1" applyProtection="1">
      <alignment vertical="center"/>
    </xf>
    <xf numFmtId="0" fontId="14" fillId="2" borderId="26"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164" fontId="14" fillId="5" borderId="2" xfId="0" applyNumberFormat="1"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2" xfId="0" applyNumberFormat="1" applyFont="1" applyFill="1" applyBorder="1" applyAlignment="1" applyProtection="1">
      <alignment horizontal="center" vertical="center"/>
    </xf>
    <xf numFmtId="44" fontId="14" fillId="5" borderId="2" xfId="0" applyNumberFormat="1" applyFont="1" applyFill="1" applyBorder="1" applyAlignment="1" applyProtection="1">
      <alignment horizontal="center" vertical="center"/>
    </xf>
    <xf numFmtId="44" fontId="14" fillId="5" borderId="4" xfId="0" applyNumberFormat="1" applyFont="1" applyFill="1" applyBorder="1" applyAlignment="1" applyProtection="1">
      <alignment horizontal="center" vertical="center"/>
    </xf>
    <xf numFmtId="164" fontId="14" fillId="5" borderId="17" xfId="0" applyNumberFormat="1" applyFont="1" applyFill="1" applyBorder="1" applyAlignment="1" applyProtection="1">
      <alignment horizontal="left" vertical="center"/>
    </xf>
    <xf numFmtId="164" fontId="14" fillId="5" borderId="4" xfId="0" applyNumberFormat="1" applyFont="1" applyFill="1" applyBorder="1" applyAlignment="1" applyProtection="1">
      <alignment horizontal="center" vertical="center"/>
    </xf>
    <xf numFmtId="0" fontId="14" fillId="5" borderId="17" xfId="0" applyFont="1" applyFill="1" applyBorder="1" applyAlignment="1" applyProtection="1">
      <alignment horizontal="left" vertical="center"/>
    </xf>
    <xf numFmtId="0" fontId="14" fillId="5" borderId="18" xfId="0" applyFont="1" applyFill="1" applyBorder="1" applyAlignment="1" applyProtection="1">
      <alignment horizontal="center" vertical="center"/>
    </xf>
    <xf numFmtId="8" fontId="14" fillId="5" borderId="18" xfId="0" applyNumberFormat="1" applyFont="1" applyFill="1" applyBorder="1" applyAlignment="1" applyProtection="1">
      <alignment horizontal="center" vertical="center"/>
    </xf>
    <xf numFmtId="8" fontId="14" fillId="5" borderId="19" xfId="0" applyNumberFormat="1" applyFont="1" applyFill="1" applyBorder="1" applyAlignment="1" applyProtection="1">
      <alignment horizontal="center" vertical="center"/>
    </xf>
    <xf numFmtId="8" fontId="14" fillId="5" borderId="17" xfId="0" applyNumberFormat="1" applyFont="1" applyFill="1" applyBorder="1" applyAlignment="1" applyProtection="1">
      <alignment horizontal="center" vertical="center"/>
    </xf>
    <xf numFmtId="10" fontId="14" fillId="5" borderId="19" xfId="0" applyNumberFormat="1"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8" fontId="14" fillId="2" borderId="29" xfId="0" applyNumberFormat="1" applyFont="1" applyFill="1" applyBorder="1" applyAlignment="1" applyProtection="1">
      <alignment vertical="center"/>
    </xf>
    <xf numFmtId="44" fontId="14" fillId="2" borderId="28" xfId="0" applyNumberFormat="1" applyFont="1" applyFill="1" applyBorder="1" applyAlignment="1" applyProtection="1">
      <alignment horizontal="left" vertical="center"/>
    </xf>
    <xf numFmtId="44" fontId="14" fillId="2" borderId="3" xfId="0" applyNumberFormat="1" applyFont="1" applyFill="1" applyBorder="1" applyAlignment="1" applyProtection="1">
      <alignment horizontal="left" vertical="center"/>
    </xf>
    <xf numFmtId="0" fontId="14" fillId="2" borderId="27" xfId="0" applyFont="1" applyFill="1" applyBorder="1" applyAlignment="1" applyProtection="1">
      <alignment horizontal="left" vertical="center"/>
    </xf>
    <xf numFmtId="8" fontId="14" fillId="2" borderId="29" xfId="0" applyNumberFormat="1" applyFont="1" applyFill="1" applyBorder="1" applyAlignment="1" applyProtection="1">
      <alignment horizontal="center" vertical="center"/>
    </xf>
    <xf numFmtId="44" fontId="14" fillId="2" borderId="34" xfId="0" applyNumberFormat="1" applyFont="1" applyFill="1" applyBorder="1" applyProtection="1"/>
    <xf numFmtId="44" fontId="14" fillId="2" borderId="20" xfId="0" applyNumberFormat="1" applyFont="1" applyFill="1" applyBorder="1" applyProtection="1"/>
    <xf numFmtId="0" fontId="28" fillId="0" borderId="0" xfId="0" applyFont="1"/>
    <xf numFmtId="0" fontId="29" fillId="2" borderId="2" xfId="0" applyFont="1" applyFill="1" applyBorder="1" applyAlignment="1">
      <alignment horizontal="center"/>
    </xf>
    <xf numFmtId="0" fontId="29" fillId="2" borderId="4" xfId="0" applyFont="1" applyFill="1" applyBorder="1" applyAlignment="1">
      <alignment horizontal="center"/>
    </xf>
    <xf numFmtId="44" fontId="28" fillId="0" borderId="0" xfId="0" applyNumberFormat="1" applyFont="1"/>
    <xf numFmtId="0" fontId="28" fillId="2" borderId="4" xfId="0" applyFont="1" applyFill="1" applyBorder="1"/>
    <xf numFmtId="0" fontId="33" fillId="5" borderId="4" xfId="0" applyFont="1" applyFill="1" applyBorder="1" applyAlignment="1">
      <alignment horizontal="center"/>
    </xf>
    <xf numFmtId="44" fontId="28" fillId="7" borderId="46" xfId="0" applyNumberFormat="1" applyFont="1" applyFill="1" applyBorder="1" applyProtection="1">
      <protection locked="0"/>
    </xf>
    <xf numFmtId="44" fontId="28" fillId="7" borderId="42" xfId="0" applyNumberFormat="1" applyFont="1" applyFill="1" applyBorder="1" applyProtection="1">
      <protection locked="0"/>
    </xf>
    <xf numFmtId="44" fontId="28" fillId="7" borderId="44" xfId="0" applyNumberFormat="1" applyFont="1" applyFill="1" applyBorder="1" applyProtection="1">
      <protection locked="0"/>
    </xf>
    <xf numFmtId="0" fontId="28" fillId="7" borderId="7" xfId="0" applyFont="1" applyFill="1" applyBorder="1" applyProtection="1">
      <protection locked="0"/>
    </xf>
    <xf numFmtId="0" fontId="28" fillId="7" borderId="9" xfId="0" applyFont="1" applyFill="1" applyBorder="1" applyProtection="1">
      <protection locked="0"/>
    </xf>
    <xf numFmtId="44" fontId="28" fillId="7" borderId="47" xfId="0" applyNumberFormat="1" applyFont="1" applyFill="1" applyBorder="1" applyProtection="1">
      <protection locked="0"/>
    </xf>
    <xf numFmtId="44" fontId="28" fillId="7" borderId="43" xfId="0" applyNumberFormat="1" applyFont="1" applyFill="1" applyBorder="1" applyProtection="1">
      <protection locked="0"/>
    </xf>
    <xf numFmtId="44" fontId="29" fillId="2" borderId="28" xfId="0" applyNumberFormat="1" applyFont="1" applyFill="1" applyBorder="1" applyAlignment="1" applyProtection="1">
      <alignment horizontal="left" vertical="center"/>
    </xf>
    <xf numFmtId="9" fontId="28" fillId="7" borderId="12" xfId="0" applyNumberFormat="1" applyFont="1" applyFill="1" applyBorder="1" applyAlignment="1" applyProtection="1">
      <alignment horizontal="right" vertical="center"/>
      <protection locked="0"/>
    </xf>
    <xf numFmtId="166" fontId="28" fillId="7" borderId="12" xfId="0" applyNumberFormat="1" applyFont="1" applyFill="1" applyBorder="1" applyAlignment="1" applyProtection="1">
      <alignment horizontal="right" vertical="center"/>
      <protection locked="0"/>
    </xf>
    <xf numFmtId="44" fontId="28" fillId="7" borderId="13" xfId="0" applyNumberFormat="1" applyFont="1" applyFill="1" applyBorder="1" applyAlignment="1" applyProtection="1">
      <alignment horizontal="left" vertical="center"/>
      <protection locked="0"/>
    </xf>
    <xf numFmtId="0" fontId="36" fillId="0" borderId="0" xfId="0" applyFont="1"/>
    <xf numFmtId="0" fontId="29" fillId="2" borderId="51" xfId="0" applyFont="1" applyFill="1" applyBorder="1" applyAlignment="1">
      <alignment horizontal="center"/>
    </xf>
    <xf numFmtId="0" fontId="29" fillId="2" borderId="50" xfId="0" applyFont="1" applyFill="1" applyBorder="1" applyAlignment="1">
      <alignment horizontal="center"/>
    </xf>
    <xf numFmtId="0" fontId="29" fillId="5" borderId="4" xfId="0" applyFont="1" applyFill="1" applyBorder="1" applyAlignment="1" applyProtection="1">
      <alignment horizontal="center"/>
    </xf>
    <xf numFmtId="0" fontId="31" fillId="0" borderId="0" xfId="0" applyFont="1"/>
    <xf numFmtId="0" fontId="31" fillId="2" borderId="4" xfId="0" applyFont="1" applyFill="1" applyBorder="1" applyProtection="1"/>
    <xf numFmtId="0" fontId="29" fillId="2" borderId="54" xfId="0" applyFont="1" applyFill="1" applyBorder="1" applyAlignment="1">
      <alignment horizontal="center"/>
    </xf>
    <xf numFmtId="0" fontId="29" fillId="2" borderId="53" xfId="0" applyFont="1" applyFill="1" applyBorder="1" applyAlignment="1">
      <alignment horizontal="center"/>
    </xf>
    <xf numFmtId="0" fontId="29" fillId="2" borderId="3" xfId="0" applyFont="1" applyFill="1" applyBorder="1" applyAlignment="1" applyProtection="1">
      <alignment vertical="center"/>
    </xf>
    <xf numFmtId="0" fontId="29" fillId="2" borderId="27" xfId="0" applyFont="1" applyFill="1" applyBorder="1" applyAlignment="1" applyProtection="1">
      <alignment horizontal="center" vertical="center"/>
    </xf>
    <xf numFmtId="8" fontId="29" fillId="2" borderId="29" xfId="0" applyNumberFormat="1"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5" borderId="3"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44" fontId="20" fillId="0" borderId="0" xfId="0" applyNumberFormat="1" applyFont="1" applyFill="1" applyBorder="1" applyAlignment="1" applyProtection="1">
      <alignment horizontal="left" vertical="center"/>
      <protection locked="0"/>
    </xf>
    <xf numFmtId="0" fontId="29" fillId="5" borderId="4" xfId="0" applyFont="1" applyFill="1" applyBorder="1" applyAlignment="1" applyProtection="1">
      <alignment horizontal="center" vertical="center"/>
    </xf>
    <xf numFmtId="44" fontId="28" fillId="7" borderId="61" xfId="0" applyNumberFormat="1" applyFont="1" applyFill="1" applyBorder="1" applyProtection="1">
      <protection locked="0"/>
    </xf>
    <xf numFmtId="44" fontId="28" fillId="7" borderId="9" xfId="0" applyNumberFormat="1" applyFont="1" applyFill="1" applyBorder="1" applyProtection="1">
      <protection locked="0"/>
    </xf>
    <xf numFmtId="44" fontId="20" fillId="7" borderId="3" xfId="0" applyNumberFormat="1" applyFont="1" applyFill="1" applyBorder="1" applyAlignment="1" applyProtection="1">
      <alignment horizontal="left" vertical="center"/>
      <protection locked="0"/>
    </xf>
    <xf numFmtId="0" fontId="18" fillId="7" borderId="30" xfId="0" applyFont="1" applyFill="1" applyBorder="1" applyAlignment="1" applyProtection="1">
      <alignment vertical="center"/>
      <protection locked="0"/>
    </xf>
    <xf numFmtId="0" fontId="18" fillId="7" borderId="6" xfId="0" applyFont="1" applyFill="1" applyBorder="1" applyAlignment="1" applyProtection="1">
      <alignment vertical="center"/>
      <protection locked="0"/>
    </xf>
    <xf numFmtId="44" fontId="19" fillId="7" borderId="30" xfId="0" applyNumberFormat="1" applyFont="1" applyFill="1" applyBorder="1" applyAlignment="1" applyProtection="1">
      <alignment vertical="center"/>
      <protection locked="0"/>
    </xf>
    <xf numFmtId="44" fontId="19" fillId="7" borderId="6" xfId="0" applyNumberFormat="1" applyFont="1" applyFill="1" applyBorder="1" applyAlignment="1" applyProtection="1">
      <alignment vertical="center"/>
      <protection locked="0"/>
    </xf>
    <xf numFmtId="0" fontId="18" fillId="7" borderId="32" xfId="0" applyFont="1" applyFill="1" applyBorder="1" applyAlignment="1" applyProtection="1">
      <alignment vertical="center"/>
      <protection locked="0"/>
    </xf>
    <xf numFmtId="44" fontId="19" fillId="7" borderId="32" xfId="0" applyNumberFormat="1" applyFont="1" applyFill="1" applyBorder="1" applyAlignment="1" applyProtection="1">
      <alignment vertical="center"/>
      <protection locked="0"/>
    </xf>
    <xf numFmtId="165" fontId="19" fillId="7" borderId="30" xfId="0" applyNumberFormat="1" applyFont="1" applyFill="1" applyBorder="1" applyAlignment="1" applyProtection="1">
      <alignment horizontal="center" vertical="center"/>
      <protection locked="0"/>
    </xf>
    <xf numFmtId="44" fontId="19" fillId="7" borderId="30" xfId="0" applyNumberFormat="1" applyFont="1" applyFill="1" applyBorder="1" applyAlignment="1" applyProtection="1">
      <alignment horizontal="center" vertical="center"/>
      <protection locked="0"/>
    </xf>
    <xf numFmtId="0" fontId="18" fillId="7" borderId="31" xfId="0" applyFont="1" applyFill="1" applyBorder="1" applyAlignment="1" applyProtection="1">
      <alignment vertical="center"/>
      <protection locked="0"/>
    </xf>
    <xf numFmtId="165" fontId="19" fillId="7" borderId="6" xfId="0" applyNumberFormat="1" applyFont="1" applyFill="1" applyBorder="1" applyAlignment="1" applyProtection="1">
      <alignment horizontal="center" vertical="center"/>
      <protection locked="0"/>
    </xf>
    <xf numFmtId="44" fontId="19" fillId="7" borderId="6" xfId="0" applyNumberFormat="1" applyFont="1" applyFill="1" applyBorder="1" applyAlignment="1" applyProtection="1">
      <alignment horizontal="center" vertical="center"/>
      <protection locked="0"/>
    </xf>
    <xf numFmtId="0" fontId="18" fillId="7" borderId="7" xfId="0" applyFont="1" applyFill="1" applyBorder="1" applyAlignment="1" applyProtection="1">
      <alignment vertical="center"/>
      <protection locked="0"/>
    </xf>
    <xf numFmtId="165" fontId="19" fillId="7" borderId="32" xfId="0" applyNumberFormat="1" applyFont="1" applyFill="1" applyBorder="1" applyAlignment="1" applyProtection="1">
      <alignment horizontal="center" vertical="center"/>
      <protection locked="0"/>
    </xf>
    <xf numFmtId="44" fontId="19" fillId="7" borderId="32" xfId="0" applyNumberFormat="1" applyFont="1" applyFill="1" applyBorder="1" applyAlignment="1" applyProtection="1">
      <alignment horizontal="center" vertical="center"/>
      <protection locked="0"/>
    </xf>
    <xf numFmtId="0" fontId="18" fillId="7" borderId="33" xfId="0" applyFont="1" applyFill="1" applyBorder="1" applyAlignment="1" applyProtection="1">
      <alignment vertical="center"/>
      <protection locked="0"/>
    </xf>
    <xf numFmtId="49" fontId="19" fillId="7" borderId="30" xfId="0" applyNumberFormat="1" applyFont="1" applyFill="1" applyBorder="1" applyAlignment="1" applyProtection="1">
      <alignment horizontal="center" vertical="center"/>
      <protection locked="0"/>
    </xf>
    <xf numFmtId="49" fontId="19" fillId="7" borderId="6" xfId="0" applyNumberFormat="1" applyFont="1" applyFill="1" applyBorder="1" applyAlignment="1" applyProtection="1">
      <alignment horizontal="center" vertical="center"/>
      <protection locked="0"/>
    </xf>
    <xf numFmtId="49" fontId="19" fillId="7" borderId="32" xfId="0" applyNumberFormat="1" applyFont="1" applyFill="1" applyBorder="1" applyAlignment="1" applyProtection="1">
      <alignment horizontal="center" vertical="center"/>
      <protection locked="0"/>
    </xf>
    <xf numFmtId="166" fontId="28" fillId="7" borderId="62" xfId="0" applyNumberFormat="1" applyFont="1" applyFill="1" applyBorder="1" applyAlignment="1" applyProtection="1">
      <alignment horizontal="right" vertical="center"/>
      <protection locked="0"/>
    </xf>
    <xf numFmtId="44" fontId="19" fillId="7" borderId="4" xfId="0" applyNumberFormat="1" applyFont="1" applyFill="1" applyBorder="1" applyAlignment="1" applyProtection="1">
      <alignment horizontal="center" vertical="center"/>
      <protection locked="0"/>
    </xf>
    <xf numFmtId="44" fontId="19" fillId="7" borderId="59" xfId="0" applyNumberFormat="1" applyFont="1" applyFill="1" applyBorder="1" applyAlignment="1" applyProtection="1">
      <alignment horizontal="center" vertical="center"/>
      <protection locked="0"/>
    </xf>
    <xf numFmtId="44" fontId="19" fillId="7" borderId="3" xfId="0" applyNumberFormat="1" applyFont="1" applyFill="1" applyBorder="1" applyAlignment="1" applyProtection="1">
      <alignment horizontal="center" vertical="center"/>
      <protection locked="0"/>
    </xf>
    <xf numFmtId="167" fontId="20" fillId="0" borderId="0" xfId="0" applyNumberFormat="1" applyFont="1" applyFill="1" applyBorder="1" applyAlignment="1" applyProtection="1">
      <alignment vertical="center"/>
    </xf>
    <xf numFmtId="167" fontId="14" fillId="2" borderId="26" xfId="0" applyNumberFormat="1" applyFont="1" applyFill="1" applyBorder="1" applyAlignment="1" applyProtection="1">
      <alignment vertical="center"/>
    </xf>
    <xf numFmtId="167" fontId="19" fillId="0" borderId="0" xfId="0" applyNumberFormat="1" applyFont="1" applyAlignment="1" applyProtection="1">
      <alignment vertical="center"/>
    </xf>
    <xf numFmtId="167" fontId="4" fillId="0" borderId="0" xfId="0" applyNumberFormat="1" applyFont="1" applyAlignment="1" applyProtection="1">
      <alignment vertical="center"/>
    </xf>
    <xf numFmtId="167" fontId="4" fillId="0" borderId="0" xfId="0" applyNumberFormat="1" applyFont="1" applyFill="1" applyBorder="1" applyAlignment="1" applyProtection="1">
      <alignment vertical="center"/>
    </xf>
    <xf numFmtId="44" fontId="14" fillId="5" borderId="19" xfId="0" applyNumberFormat="1" applyFont="1" applyFill="1" applyBorder="1" applyAlignment="1" applyProtection="1">
      <alignment horizontal="center" vertical="center"/>
    </xf>
    <xf numFmtId="44" fontId="20" fillId="0" borderId="0" xfId="0" applyNumberFormat="1" applyFont="1" applyFill="1" applyBorder="1" applyAlignment="1" applyProtection="1">
      <alignment horizontal="center" vertical="center"/>
    </xf>
    <xf numFmtId="44" fontId="19" fillId="0" borderId="0" xfId="0" applyNumberFormat="1" applyFont="1" applyFill="1" applyBorder="1" applyAlignment="1" applyProtection="1">
      <alignment vertical="center"/>
    </xf>
    <xf numFmtId="44" fontId="20" fillId="0" borderId="0" xfId="0" applyNumberFormat="1" applyFont="1" applyFill="1" applyBorder="1" applyAlignment="1" applyProtection="1">
      <alignment vertical="center"/>
    </xf>
    <xf numFmtId="44" fontId="19" fillId="0" borderId="0" xfId="0" applyNumberFormat="1" applyFont="1" applyAlignment="1" applyProtection="1">
      <alignment vertical="center"/>
    </xf>
    <xf numFmtId="44" fontId="14" fillId="5" borderId="17" xfId="0" applyNumberFormat="1" applyFont="1" applyFill="1" applyBorder="1" applyAlignment="1" applyProtection="1">
      <alignment horizontal="center" vertical="center"/>
    </xf>
    <xf numFmtId="0" fontId="37" fillId="0" borderId="63" xfId="0" applyFont="1" applyBorder="1"/>
    <xf numFmtId="0" fontId="37" fillId="0" borderId="64" xfId="0" applyFont="1" applyBorder="1"/>
    <xf numFmtId="0" fontId="0" fillId="0" borderId="64" xfId="0" applyBorder="1"/>
    <xf numFmtId="0" fontId="0" fillId="0" borderId="65" xfId="0" applyBorder="1"/>
    <xf numFmtId="0" fontId="15" fillId="0" borderId="66" xfId="0" applyFont="1" applyBorder="1" applyAlignment="1" applyProtection="1">
      <alignment vertical="center"/>
    </xf>
    <xf numFmtId="0" fontId="15" fillId="0" borderId="0" xfId="0" applyFont="1" applyBorder="1"/>
    <xf numFmtId="0" fontId="0" fillId="0" borderId="0" xfId="0" applyBorder="1"/>
    <xf numFmtId="0" fontId="0" fillId="0" borderId="67" xfId="0" applyBorder="1"/>
    <xf numFmtId="44" fontId="0" fillId="0" borderId="0" xfId="0" applyNumberFormat="1" applyBorder="1"/>
    <xf numFmtId="0" fontId="0" fillId="0" borderId="66" xfId="0" applyBorder="1"/>
    <xf numFmtId="0" fontId="0" fillId="0" borderId="68" xfId="0" applyBorder="1"/>
    <xf numFmtId="0" fontId="0" fillId="0" borderId="69" xfId="0" applyBorder="1"/>
    <xf numFmtId="0" fontId="0" fillId="0" borderId="70" xfId="0" applyBorder="1"/>
    <xf numFmtId="0" fontId="14" fillId="2" borderId="24" xfId="0" applyFont="1" applyFill="1" applyBorder="1" applyProtection="1"/>
    <xf numFmtId="0" fontId="14" fillId="2" borderId="25" xfId="0" applyFont="1" applyFill="1" applyBorder="1" applyProtection="1"/>
    <xf numFmtId="0" fontId="14" fillId="2" borderId="71" xfId="0" applyFont="1" applyFill="1" applyBorder="1" applyProtection="1"/>
    <xf numFmtId="167" fontId="3" fillId="0" borderId="0" xfId="0" applyNumberFormat="1" applyFont="1" applyAlignment="1" applyProtection="1">
      <alignment horizontal="center" vertical="center"/>
    </xf>
    <xf numFmtId="9" fontId="4" fillId="0" borderId="0" xfId="1" applyFont="1" applyAlignment="1" applyProtection="1">
      <alignment vertical="center"/>
    </xf>
    <xf numFmtId="0" fontId="28" fillId="8" borderId="1" xfId="0" applyFont="1" applyFill="1" applyBorder="1"/>
    <xf numFmtId="0" fontId="28" fillId="8" borderId="0" xfId="0" applyFont="1" applyFill="1" applyBorder="1"/>
    <xf numFmtId="0" fontId="28" fillId="8" borderId="38" xfId="0" applyFont="1" applyFill="1" applyBorder="1"/>
    <xf numFmtId="0" fontId="28" fillId="8" borderId="39" xfId="0" applyFont="1" applyFill="1" applyBorder="1"/>
    <xf numFmtId="0" fontId="28" fillId="8" borderId="40" xfId="0" applyFont="1" applyFill="1" applyBorder="1"/>
    <xf numFmtId="0" fontId="28" fillId="8" borderId="41" xfId="0" applyFont="1" applyFill="1" applyBorder="1"/>
    <xf numFmtId="0" fontId="28" fillId="8" borderId="17" xfId="0" applyFont="1" applyFill="1" applyBorder="1" applyAlignment="1">
      <alignment horizontal="left" vertical="center" wrapText="1"/>
    </xf>
    <xf numFmtId="0" fontId="28" fillId="8" borderId="4" xfId="0" applyFont="1" applyFill="1" applyBorder="1" applyAlignment="1">
      <alignment horizontal="left" vertical="center" wrapText="1"/>
    </xf>
    <xf numFmtId="0" fontId="28" fillId="8" borderId="2" xfId="0" applyFont="1" applyFill="1" applyBorder="1" applyAlignment="1">
      <alignment horizontal="left" vertical="center" wrapText="1"/>
    </xf>
    <xf numFmtId="0" fontId="28" fillId="8" borderId="5" xfId="0" applyFont="1" applyFill="1" applyBorder="1" applyAlignment="1">
      <alignment horizontal="left" vertical="center" wrapText="1"/>
    </xf>
    <xf numFmtId="0" fontId="28" fillId="8" borderId="3" xfId="0" applyFont="1" applyFill="1" applyBorder="1" applyAlignment="1">
      <alignment horizontal="left" vertical="center" wrapText="1"/>
    </xf>
    <xf numFmtId="164" fontId="18" fillId="8" borderId="30" xfId="0" applyNumberFormat="1" applyFont="1" applyFill="1" applyBorder="1" applyAlignment="1" applyProtection="1">
      <alignment horizontal="left" vertical="center"/>
    </xf>
    <xf numFmtId="164" fontId="18" fillId="8" borderId="8" xfId="0" applyNumberFormat="1" applyFont="1" applyFill="1" applyBorder="1" applyAlignment="1" applyProtection="1">
      <alignment horizontal="left" vertical="center"/>
    </xf>
    <xf numFmtId="164" fontId="18" fillId="8" borderId="5" xfId="0" applyNumberFormat="1" applyFont="1" applyFill="1" applyBorder="1" applyAlignment="1" applyProtection="1">
      <alignment horizontal="left" vertical="center"/>
    </xf>
    <xf numFmtId="44" fontId="19" fillId="8" borderId="6" xfId="0" applyNumberFormat="1" applyFont="1" applyFill="1" applyBorder="1" applyAlignment="1" applyProtection="1">
      <alignment vertical="center"/>
    </xf>
    <xf numFmtId="44" fontId="19" fillId="8" borderId="7" xfId="0" applyNumberFormat="1" applyFont="1" applyFill="1" applyBorder="1" applyAlignment="1" applyProtection="1">
      <alignment vertical="center"/>
    </xf>
    <xf numFmtId="44" fontId="19" fillId="8" borderId="32" xfId="0" applyNumberFormat="1" applyFont="1" applyFill="1" applyBorder="1" applyAlignment="1" applyProtection="1">
      <alignment vertical="center"/>
    </xf>
    <xf numFmtId="44" fontId="19" fillId="8" borderId="33" xfId="0" applyNumberFormat="1" applyFont="1" applyFill="1" applyBorder="1" applyAlignment="1" applyProtection="1">
      <alignment vertical="center"/>
    </xf>
    <xf numFmtId="0" fontId="28" fillId="8" borderId="31" xfId="0" applyFont="1" applyFill="1" applyBorder="1"/>
    <xf numFmtId="0" fontId="28" fillId="8" borderId="7" xfId="0" applyFont="1" applyFill="1" applyBorder="1"/>
    <xf numFmtId="44" fontId="28" fillId="8" borderId="46" xfId="0" applyNumberFormat="1" applyFont="1" applyFill="1" applyBorder="1"/>
    <xf numFmtId="44" fontId="28" fillId="8" borderId="42" xfId="0" applyNumberFormat="1" applyFont="1" applyFill="1" applyBorder="1"/>
    <xf numFmtId="44" fontId="28" fillId="8" borderId="60" xfId="0" applyNumberFormat="1" applyFont="1" applyFill="1" applyBorder="1"/>
    <xf numFmtId="0" fontId="28" fillId="8" borderId="31" xfId="0" applyFont="1" applyFill="1" applyBorder="1" applyAlignment="1" applyProtection="1">
      <alignment vertical="center"/>
    </xf>
    <xf numFmtId="0" fontId="28" fillId="8" borderId="7" xfId="0" applyFont="1" applyFill="1" applyBorder="1" applyAlignment="1" applyProtection="1">
      <alignment vertical="center"/>
    </xf>
    <xf numFmtId="0" fontId="35" fillId="8" borderId="7" xfId="0" applyFont="1" applyFill="1" applyBorder="1" applyAlignment="1" applyProtection="1">
      <alignment vertical="center"/>
    </xf>
    <xf numFmtId="0" fontId="28" fillId="8" borderId="9" xfId="0" applyFont="1" applyFill="1" applyBorder="1" applyAlignment="1" applyProtection="1">
      <alignment vertical="center"/>
    </xf>
    <xf numFmtId="1" fontId="28" fillId="8" borderId="46" xfId="0" applyNumberFormat="1" applyFont="1" applyFill="1" applyBorder="1"/>
    <xf numFmtId="1" fontId="28" fillId="8" borderId="42" xfId="0" applyNumberFormat="1" applyFont="1" applyFill="1" applyBorder="1"/>
    <xf numFmtId="1" fontId="28" fillId="8" borderId="44" xfId="0" applyNumberFormat="1" applyFont="1" applyFill="1" applyBorder="1"/>
    <xf numFmtId="44" fontId="28" fillId="8" borderId="44" xfId="0" applyNumberFormat="1" applyFont="1" applyFill="1" applyBorder="1"/>
    <xf numFmtId="0" fontId="28" fillId="8" borderId="31" xfId="0" applyFont="1" applyFill="1" applyBorder="1" applyAlignment="1" applyProtection="1">
      <alignment horizontal="left" vertical="center"/>
    </xf>
    <xf numFmtId="0" fontId="28" fillId="8" borderId="33" xfId="0" applyFont="1" applyFill="1" applyBorder="1" applyAlignment="1" applyProtection="1">
      <alignment vertical="center"/>
    </xf>
    <xf numFmtId="0" fontId="28" fillId="8" borderId="14" xfId="0" applyFont="1" applyFill="1" applyBorder="1" applyAlignment="1" applyProtection="1">
      <alignment horizontal="center" vertical="center"/>
    </xf>
    <xf numFmtId="0" fontId="28" fillId="8" borderId="11" xfId="0" applyFont="1" applyFill="1" applyBorder="1" applyAlignment="1" applyProtection="1">
      <alignment horizontal="center" vertical="center"/>
    </xf>
    <xf numFmtId="10" fontId="28" fillId="8" borderId="11" xfId="1" applyNumberFormat="1" applyFont="1" applyFill="1" applyBorder="1" applyAlignment="1" applyProtection="1">
      <alignment horizontal="center" vertical="center"/>
    </xf>
    <xf numFmtId="44" fontId="28" fillId="8" borderId="15" xfId="0" applyNumberFormat="1" applyFont="1" applyFill="1" applyBorder="1" applyAlignment="1" applyProtection="1">
      <alignment horizontal="right" vertical="center"/>
    </xf>
    <xf numFmtId="44" fontId="28" fillId="8" borderId="16" xfId="0" applyNumberFormat="1" applyFont="1" applyFill="1" applyBorder="1" applyAlignment="1" applyProtection="1">
      <alignment horizontal="left" vertical="center"/>
    </xf>
    <xf numFmtId="44" fontId="28" fillId="8" borderId="13" xfId="0" applyNumberFormat="1" applyFont="1" applyFill="1" applyBorder="1" applyAlignment="1" applyProtection="1">
      <alignment horizontal="left" vertical="center"/>
    </xf>
    <xf numFmtId="44" fontId="28" fillId="8" borderId="23" xfId="0" applyNumberFormat="1" applyFont="1" applyFill="1" applyBorder="1" applyAlignment="1" applyProtection="1">
      <alignment horizontal="left" vertical="center"/>
    </xf>
    <xf numFmtId="0" fontId="28" fillId="8" borderId="12" xfId="0" applyFont="1" applyFill="1" applyBorder="1" applyAlignment="1" applyProtection="1">
      <alignment vertical="center"/>
    </xf>
    <xf numFmtId="44" fontId="28" fillId="8" borderId="43" xfId="0" applyNumberFormat="1" applyFont="1" applyFill="1" applyBorder="1"/>
    <xf numFmtId="44" fontId="28" fillId="8" borderId="45" xfId="0" applyNumberFormat="1" applyFont="1" applyFill="1" applyBorder="1" applyProtection="1">
      <protection locked="0"/>
    </xf>
    <xf numFmtId="0" fontId="18" fillId="8" borderId="14" xfId="0" applyFont="1" applyFill="1" applyBorder="1" applyAlignment="1" applyProtection="1">
      <alignment horizontal="left" vertical="center"/>
    </xf>
    <xf numFmtId="3" fontId="19" fillId="8" borderId="15" xfId="0" applyNumberFormat="1" applyFont="1" applyFill="1" applyBorder="1" applyAlignment="1" applyProtection="1">
      <alignment horizontal="center" vertical="center"/>
    </xf>
    <xf numFmtId="44" fontId="19" fillId="8" borderId="15" xfId="0" applyNumberFormat="1" applyFont="1" applyFill="1" applyBorder="1" applyAlignment="1" applyProtection="1">
      <alignment horizontal="left" vertical="center"/>
    </xf>
    <xf numFmtId="44" fontId="19" fillId="8" borderId="16" xfId="0" applyNumberFormat="1" applyFont="1" applyFill="1" applyBorder="1" applyAlignment="1" applyProtection="1">
      <alignment horizontal="left" vertical="center"/>
    </xf>
    <xf numFmtId="0" fontId="18" fillId="8" borderId="11" xfId="0" applyFont="1" applyFill="1" applyBorder="1" applyAlignment="1" applyProtection="1">
      <alignment horizontal="left" vertical="center" indent="1"/>
    </xf>
    <xf numFmtId="3" fontId="19" fillId="8" borderId="12" xfId="0" applyNumberFormat="1" applyFont="1" applyFill="1" applyBorder="1" applyAlignment="1" applyProtection="1">
      <alignment horizontal="center" vertical="center"/>
    </xf>
    <xf numFmtId="44" fontId="19" fillId="8" borderId="12" xfId="0" applyNumberFormat="1" applyFont="1" applyFill="1" applyBorder="1" applyAlignment="1" applyProtection="1">
      <alignment horizontal="left" vertical="center"/>
    </xf>
    <xf numFmtId="44" fontId="19" fillId="8" borderId="13" xfId="0" applyNumberFormat="1" applyFont="1" applyFill="1" applyBorder="1" applyAlignment="1" applyProtection="1">
      <alignment horizontal="left" vertical="center"/>
    </xf>
    <xf numFmtId="0" fontId="18" fillId="8" borderId="11" xfId="0" applyFont="1" applyFill="1" applyBorder="1" applyAlignment="1" applyProtection="1">
      <alignment horizontal="left" vertical="center"/>
    </xf>
    <xf numFmtId="0" fontId="18" fillId="8" borderId="21" xfId="0" applyFont="1" applyFill="1" applyBorder="1" applyAlignment="1" applyProtection="1">
      <alignment horizontal="left" vertical="center"/>
      <protection locked="0"/>
    </xf>
    <xf numFmtId="0" fontId="19" fillId="8" borderId="22" xfId="0" applyFont="1" applyFill="1" applyBorder="1" applyAlignment="1" applyProtection="1">
      <alignment horizontal="center" vertical="center"/>
    </xf>
    <xf numFmtId="44" fontId="19" fillId="8" borderId="22" xfId="0" applyNumberFormat="1" applyFont="1" applyFill="1" applyBorder="1" applyAlignment="1" applyProtection="1">
      <alignment horizontal="right" vertical="center"/>
    </xf>
    <xf numFmtId="44" fontId="19" fillId="8" borderId="23" xfId="0" applyNumberFormat="1" applyFont="1" applyFill="1" applyBorder="1" applyAlignment="1" applyProtection="1">
      <alignment horizontal="left" vertical="center"/>
    </xf>
    <xf numFmtId="44" fontId="19" fillId="8" borderId="14" xfId="0" applyNumberFormat="1" applyFont="1" applyFill="1" applyBorder="1" applyAlignment="1" applyProtection="1">
      <alignment horizontal="left" vertical="center"/>
    </xf>
    <xf numFmtId="10" fontId="19" fillId="8" borderId="16" xfId="0" applyNumberFormat="1" applyFont="1" applyFill="1" applyBorder="1" applyAlignment="1" applyProtection="1">
      <alignment vertical="center"/>
    </xf>
    <xf numFmtId="44" fontId="19" fillId="8" borderId="11" xfId="0" applyNumberFormat="1" applyFont="1" applyFill="1" applyBorder="1" applyAlignment="1" applyProtection="1">
      <alignment horizontal="left" vertical="center"/>
    </xf>
    <xf numFmtId="10" fontId="19" fillId="8" borderId="13" xfId="1" applyNumberFormat="1" applyFont="1" applyFill="1" applyBorder="1" applyAlignment="1" applyProtection="1">
      <alignment vertical="center"/>
    </xf>
    <xf numFmtId="44" fontId="19" fillId="8" borderId="21" xfId="0" applyNumberFormat="1" applyFont="1" applyFill="1" applyBorder="1" applyAlignment="1" applyProtection="1">
      <alignment horizontal="left" vertical="center"/>
    </xf>
    <xf numFmtId="10" fontId="19" fillId="8" borderId="23" xfId="0" applyNumberFormat="1" applyFont="1" applyFill="1" applyBorder="1" applyAlignment="1" applyProtection="1">
      <alignment vertical="center"/>
    </xf>
    <xf numFmtId="10" fontId="19" fillId="8" borderId="13" xfId="0" applyNumberFormat="1" applyFont="1" applyFill="1" applyBorder="1" applyAlignment="1" applyProtection="1">
      <alignment vertical="center"/>
    </xf>
    <xf numFmtId="0" fontId="18" fillId="8" borderId="14" xfId="0" applyFont="1" applyFill="1" applyBorder="1" applyAlignment="1" applyProtection="1">
      <alignment vertical="center"/>
    </xf>
    <xf numFmtId="0" fontId="19" fillId="8" borderId="15" xfId="0" applyFont="1" applyFill="1" applyBorder="1" applyAlignment="1" applyProtection="1">
      <alignment horizontal="center" vertical="center"/>
    </xf>
    <xf numFmtId="8" fontId="19" fillId="8" borderId="15" xfId="0" applyNumberFormat="1" applyFont="1" applyFill="1" applyBorder="1" applyAlignment="1" applyProtection="1">
      <alignment vertical="center"/>
    </xf>
    <xf numFmtId="44" fontId="19" fillId="8" borderId="10" xfId="0" applyNumberFormat="1" applyFont="1" applyFill="1" applyBorder="1" applyAlignment="1" applyProtection="1">
      <alignment horizontal="left" vertical="center"/>
      <protection locked="0"/>
    </xf>
    <xf numFmtId="0" fontId="18" fillId="8" borderId="11" xfId="0" applyFont="1" applyFill="1" applyBorder="1" applyAlignment="1" applyProtection="1">
      <alignment vertical="center"/>
    </xf>
    <xf numFmtId="0" fontId="19" fillId="8" borderId="12" xfId="0" applyFont="1" applyFill="1" applyBorder="1" applyAlignment="1" applyProtection="1">
      <alignment horizontal="center" vertical="center"/>
    </xf>
    <xf numFmtId="8" fontId="19" fillId="8" borderId="12" xfId="0" applyNumberFormat="1" applyFont="1" applyFill="1" applyBorder="1" applyAlignment="1" applyProtection="1">
      <alignment vertical="center"/>
    </xf>
    <xf numFmtId="44" fontId="19" fillId="8" borderId="13" xfId="0" applyNumberFormat="1" applyFont="1" applyFill="1" applyBorder="1" applyAlignment="1" applyProtection="1">
      <alignment horizontal="left" vertical="center"/>
      <protection locked="0"/>
    </xf>
    <xf numFmtId="44" fontId="19" fillId="8" borderId="12" xfId="0" applyNumberFormat="1" applyFont="1" applyFill="1" applyBorder="1" applyAlignment="1" applyProtection="1">
      <alignment vertical="center"/>
    </xf>
    <xf numFmtId="0" fontId="21" fillId="8" borderId="11" xfId="0" applyFont="1" applyFill="1" applyBorder="1" applyAlignment="1" applyProtection="1">
      <alignment vertical="center"/>
    </xf>
    <xf numFmtId="3" fontId="19" fillId="8" borderId="12" xfId="0" applyNumberFormat="1" applyFont="1" applyFill="1" applyBorder="1" applyAlignment="1" applyProtection="1">
      <alignment horizontal="center" vertical="center"/>
      <protection locked="0"/>
    </xf>
    <xf numFmtId="44" fontId="19" fillId="8" borderId="12" xfId="0" applyNumberFormat="1" applyFont="1" applyFill="1" applyBorder="1" applyAlignment="1" applyProtection="1">
      <alignment horizontal="left" vertical="center"/>
      <protection locked="0"/>
    </xf>
    <xf numFmtId="0" fontId="19" fillId="8" borderId="12" xfId="0" applyFont="1" applyFill="1" applyBorder="1" applyAlignment="1" applyProtection="1">
      <alignment vertical="center"/>
    </xf>
    <xf numFmtId="3" fontId="22" fillId="8" borderId="12" xfId="2" applyNumberFormat="1" applyFont="1" applyFill="1" applyBorder="1" applyAlignment="1" applyProtection="1">
      <alignment vertical="center"/>
    </xf>
    <xf numFmtId="44" fontId="19" fillId="8" borderId="12" xfId="0" applyNumberFormat="1" applyFont="1" applyFill="1" applyBorder="1" applyAlignment="1" applyProtection="1">
      <alignment horizontal="right" vertical="center"/>
    </xf>
    <xf numFmtId="0" fontId="18" fillId="8" borderId="21" xfId="0" applyFont="1" applyFill="1" applyBorder="1" applyAlignment="1" applyProtection="1">
      <alignment vertical="center"/>
    </xf>
    <xf numFmtId="10" fontId="19" fillId="8" borderId="58" xfId="0" applyNumberFormat="1" applyFont="1" applyFill="1" applyBorder="1" applyAlignment="1" applyProtection="1">
      <alignment horizontal="right" vertical="center"/>
    </xf>
    <xf numFmtId="0" fontId="19" fillId="8" borderId="15" xfId="0" applyFont="1" applyFill="1" applyBorder="1" applyAlignment="1" applyProtection="1">
      <alignment vertical="center"/>
    </xf>
    <xf numFmtId="44" fontId="19" fillId="8" borderId="52" xfId="0" applyNumberFormat="1" applyFont="1" applyFill="1" applyBorder="1" applyAlignment="1" applyProtection="1">
      <alignment horizontal="left" vertical="center"/>
      <protection locked="0"/>
    </xf>
    <xf numFmtId="0" fontId="18" fillId="8" borderId="21" xfId="0" applyFont="1" applyFill="1" applyBorder="1" applyAlignment="1" applyProtection="1">
      <alignment horizontal="left" vertical="center"/>
    </xf>
    <xf numFmtId="0" fontId="18" fillId="8" borderId="2" xfId="0" applyFont="1" applyFill="1" applyBorder="1" applyAlignment="1">
      <alignment horizontal="center" vertical="center"/>
    </xf>
    <xf numFmtId="0" fontId="40" fillId="8" borderId="0" xfId="2" applyFont="1" applyFill="1" applyAlignment="1">
      <alignment horizontal="center" vertical="center" wrapText="1"/>
    </xf>
    <xf numFmtId="0" fontId="40" fillId="8" borderId="2" xfId="2" applyFont="1" applyFill="1" applyBorder="1" applyAlignment="1" applyProtection="1">
      <alignment horizontal="center" vertical="center" wrapText="1"/>
      <protection locked="0"/>
    </xf>
    <xf numFmtId="0" fontId="18" fillId="8" borderId="5" xfId="0" applyFont="1" applyFill="1" applyBorder="1" applyAlignment="1">
      <alignment horizontal="center" vertical="center"/>
    </xf>
    <xf numFmtId="0" fontId="40" fillId="8" borderId="5" xfId="2" applyFont="1" applyFill="1" applyBorder="1" applyAlignment="1" applyProtection="1">
      <alignment horizontal="center" vertical="center" wrapText="1"/>
      <protection locked="0"/>
    </xf>
    <xf numFmtId="44" fontId="19" fillId="7" borderId="23" xfId="0" applyNumberFormat="1" applyFont="1" applyFill="1" applyBorder="1" applyAlignment="1" applyProtection="1">
      <alignment horizontal="left"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vertical="center"/>
    </xf>
    <xf numFmtId="8" fontId="14" fillId="0" borderId="0" xfId="0" applyNumberFormat="1" applyFont="1" applyFill="1" applyBorder="1" applyAlignment="1" applyProtection="1">
      <alignment horizontal="center" vertical="center"/>
    </xf>
    <xf numFmtId="44" fontId="19" fillId="0" borderId="0" xfId="0" applyNumberFormat="1" applyFont="1" applyFill="1" applyBorder="1" applyAlignment="1" applyProtection="1">
      <alignment horizontal="right" vertical="center"/>
    </xf>
    <xf numFmtId="10" fontId="19" fillId="0" borderId="0" xfId="0" applyNumberFormat="1" applyFont="1" applyFill="1" applyBorder="1" applyAlignment="1" applyProtection="1">
      <alignment horizontal="right" vertical="center"/>
      <protection locked="0"/>
    </xf>
    <xf numFmtId="9" fontId="19" fillId="0" borderId="0" xfId="0" applyNumberFormat="1" applyFont="1" applyFill="1" applyBorder="1" applyAlignment="1" applyProtection="1">
      <alignment horizontal="right" vertical="center"/>
      <protection locked="0"/>
    </xf>
    <xf numFmtId="166" fontId="19" fillId="0" borderId="0" xfId="0" applyNumberFormat="1" applyFont="1" applyFill="1" applyBorder="1" applyAlignment="1" applyProtection="1">
      <alignment horizontal="right" vertical="center"/>
      <protection locked="0"/>
    </xf>
    <xf numFmtId="166" fontId="19" fillId="0" borderId="0" xfId="0" applyNumberFormat="1" applyFont="1" applyFill="1" applyBorder="1" applyAlignment="1" applyProtection="1">
      <alignment horizontal="right" vertical="center"/>
    </xf>
    <xf numFmtId="8" fontId="14"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8" fontId="14" fillId="5" borderId="72" xfId="0" applyNumberFormat="1" applyFont="1" applyFill="1" applyBorder="1" applyAlignment="1" applyProtection="1">
      <alignment horizontal="center" vertical="center"/>
    </xf>
    <xf numFmtId="44" fontId="19" fillId="8" borderId="73" xfId="0" applyNumberFormat="1" applyFont="1" applyFill="1" applyBorder="1" applyAlignment="1" applyProtection="1">
      <alignment horizontal="right" vertical="center"/>
    </xf>
    <xf numFmtId="10" fontId="19" fillId="8" borderId="13" xfId="0" applyNumberFormat="1" applyFont="1" applyFill="1" applyBorder="1" applyAlignment="1" applyProtection="1">
      <alignment vertical="center"/>
      <protection locked="0"/>
    </xf>
    <xf numFmtId="44" fontId="19" fillId="8" borderId="74" xfId="0" applyNumberFormat="1" applyFont="1" applyFill="1" applyBorder="1" applyAlignment="1" applyProtection="1">
      <alignment vertical="center"/>
    </xf>
    <xf numFmtId="44" fontId="19" fillId="8" borderId="75" xfId="0" applyNumberFormat="1" applyFont="1" applyFill="1" applyBorder="1" applyAlignment="1" applyProtection="1">
      <alignment horizontal="right" vertical="center"/>
    </xf>
    <xf numFmtId="44" fontId="14" fillId="2" borderId="71" xfId="0" applyNumberFormat="1" applyFont="1" applyFill="1" applyBorder="1" applyAlignment="1" applyProtection="1">
      <alignment vertical="center"/>
    </xf>
    <xf numFmtId="44" fontId="19" fillId="8" borderId="74" xfId="0" applyNumberFormat="1" applyFont="1" applyFill="1" applyBorder="1" applyAlignment="1" applyProtection="1">
      <alignment horizontal="right" vertical="center"/>
    </xf>
    <xf numFmtId="6" fontId="0" fillId="0" borderId="0" xfId="0" applyNumberFormat="1"/>
    <xf numFmtId="0" fontId="0" fillId="0" borderId="0" xfId="0" applyFill="1" applyBorder="1"/>
    <xf numFmtId="168" fontId="0" fillId="0" borderId="0" xfId="0" applyNumberFormat="1"/>
    <xf numFmtId="0" fontId="31" fillId="5" borderId="2" xfId="0" applyFont="1" applyFill="1" applyBorder="1" applyAlignment="1">
      <alignment horizontal="left" vertical="center" indent="1"/>
    </xf>
    <xf numFmtId="0" fontId="28" fillId="8" borderId="2" xfId="0" applyFont="1" applyFill="1" applyBorder="1" applyAlignment="1">
      <alignment horizontal="left" vertical="center" wrapText="1" indent="1"/>
    </xf>
    <xf numFmtId="0" fontId="28" fillId="8" borderId="4" xfId="0" applyFont="1" applyFill="1" applyBorder="1" applyAlignment="1">
      <alignment horizontal="left" vertical="center" wrapText="1" indent="1"/>
    </xf>
    <xf numFmtId="0" fontId="27" fillId="5" borderId="35" xfId="0" applyFont="1" applyFill="1" applyBorder="1" applyAlignment="1">
      <alignment horizontal="center"/>
    </xf>
    <xf numFmtId="0" fontId="27" fillId="5" borderId="36" xfId="0" applyFont="1" applyFill="1" applyBorder="1" applyAlignment="1">
      <alignment horizontal="center"/>
    </xf>
    <xf numFmtId="0" fontId="27" fillId="5" borderId="37" xfId="0" applyFont="1" applyFill="1" applyBorder="1" applyAlignment="1">
      <alignment horizontal="center"/>
    </xf>
    <xf numFmtId="0" fontId="27" fillId="5" borderId="2" xfId="0" applyFont="1" applyFill="1" applyBorder="1" applyAlignment="1">
      <alignment horizontal="center"/>
    </xf>
    <xf numFmtId="0" fontId="27" fillId="5" borderId="4" xfId="0" applyFont="1" applyFill="1" applyBorder="1" applyAlignment="1">
      <alignment horizontal="center"/>
    </xf>
    <xf numFmtId="0" fontId="27" fillId="5"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8" fillId="8" borderId="5" xfId="0" applyFont="1" applyFill="1" applyBorder="1" applyAlignment="1">
      <alignment horizontal="left" vertical="center" indent="1"/>
    </xf>
    <xf numFmtId="0" fontId="28" fillId="8" borderId="5" xfId="0" applyFont="1" applyFill="1" applyBorder="1" applyAlignment="1">
      <alignment horizontal="left" vertical="center" wrapText="1" indent="1"/>
    </xf>
    <xf numFmtId="0" fontId="28" fillId="8" borderId="3" xfId="0" applyFont="1" applyFill="1" applyBorder="1" applyAlignment="1">
      <alignment horizontal="left" vertical="center" wrapText="1" indent="1"/>
    </xf>
    <xf numFmtId="0" fontId="31" fillId="2" borderId="2" xfId="0" applyFont="1" applyFill="1" applyBorder="1" applyAlignment="1">
      <alignment horizontal="left" vertical="center" indent="1"/>
    </xf>
    <xf numFmtId="0" fontId="28" fillId="7" borderId="2" xfId="0" applyFont="1" applyFill="1" applyBorder="1" applyAlignment="1">
      <alignment horizontal="left" vertical="center" indent="1"/>
    </xf>
    <xf numFmtId="0" fontId="32" fillId="6" borderId="2" xfId="0" applyFont="1" applyFill="1" applyBorder="1" applyAlignment="1">
      <alignment horizontal="left" vertical="center" indent="1"/>
    </xf>
    <xf numFmtId="0" fontId="9" fillId="0" borderId="0" xfId="0" applyFont="1" applyAlignment="1" applyProtection="1">
      <alignment horizontal="left" vertical="center"/>
    </xf>
    <xf numFmtId="0" fontId="5" fillId="0" borderId="0" xfId="0" applyFont="1" applyAlignment="1" applyProtection="1">
      <alignment horizontal="left" vertical="center"/>
    </xf>
    <xf numFmtId="0" fontId="0" fillId="0" borderId="0" xfId="0" applyAlignment="1">
      <alignment horizontal="center" wrapText="1"/>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top" wrapText="1"/>
    </xf>
    <xf numFmtId="0" fontId="29" fillId="5" borderId="48" xfId="0" applyFont="1" applyFill="1" applyBorder="1" applyAlignment="1">
      <alignment horizontal="center"/>
    </xf>
    <xf numFmtId="0" fontId="29" fillId="5" borderId="49" xfId="0" applyFont="1" applyFill="1" applyBorder="1" applyAlignment="1">
      <alignment horizontal="center"/>
    </xf>
    <xf numFmtId="0" fontId="29" fillId="5" borderId="55" xfId="0" applyFont="1" applyFill="1" applyBorder="1" applyAlignment="1">
      <alignment horizontal="center"/>
    </xf>
    <xf numFmtId="0" fontId="29" fillId="5" borderId="56" xfId="0" applyFont="1" applyFill="1" applyBorder="1" applyAlignment="1">
      <alignment horizontal="center"/>
    </xf>
    <xf numFmtId="0" fontId="29" fillId="5" borderId="57" xfId="0" applyFont="1" applyFill="1" applyBorder="1" applyAlignment="1">
      <alignment horizontal="center"/>
    </xf>
    <xf numFmtId="8" fontId="29" fillId="5" borderId="17" xfId="0" applyNumberFormat="1" applyFont="1" applyFill="1" applyBorder="1" applyAlignment="1" applyProtection="1">
      <alignment horizontal="center" vertical="center"/>
    </xf>
    <xf numFmtId="8" fontId="29" fillId="5" borderId="18" xfId="0" applyNumberFormat="1" applyFont="1" applyFill="1" applyBorder="1" applyAlignment="1" applyProtection="1">
      <alignment horizontal="center" vertical="center"/>
    </xf>
    <xf numFmtId="8" fontId="29" fillId="5" borderId="19" xfId="0" applyNumberFormat="1" applyFont="1" applyFill="1" applyBorder="1" applyAlignment="1" applyProtection="1">
      <alignment horizontal="center" vertical="center"/>
    </xf>
    <xf numFmtId="10" fontId="38" fillId="0" borderId="0" xfId="1" applyNumberFormat="1" applyFont="1" applyAlignment="1" applyProtection="1">
      <alignment horizontal="center" vertical="center"/>
    </xf>
    <xf numFmtId="0" fontId="23" fillId="0" borderId="0" xfId="0" applyFont="1" applyFill="1" applyBorder="1" applyAlignment="1" applyProtection="1">
      <alignment horizontal="left" vertical="center" shrinkToFit="1"/>
    </xf>
    <xf numFmtId="166" fontId="14" fillId="2" borderId="29" xfId="0" applyNumberFormat="1" applyFont="1" applyFill="1" applyBorder="1" applyAlignment="1" applyProtection="1">
      <alignment horizontal="right" vertical="center"/>
    </xf>
    <xf numFmtId="166" fontId="14" fillId="2" borderId="28" xfId="0" applyNumberFormat="1" applyFont="1" applyFill="1" applyBorder="1" applyAlignment="1" applyProtection="1">
      <alignment horizontal="right" vertical="center"/>
    </xf>
    <xf numFmtId="0" fontId="0" fillId="0" borderId="64" xfId="0" applyBorder="1" applyAlignment="1">
      <alignment horizontal="center"/>
    </xf>
    <xf numFmtId="8" fontId="28" fillId="7" borderId="12" xfId="0" applyNumberFormat="1" applyFont="1" applyFill="1" applyBorder="1" applyAlignment="1" applyProtection="1">
      <alignment horizontal="right" vertical="center"/>
      <protection locked="0"/>
    </xf>
  </cellXfs>
  <cellStyles count="6">
    <cellStyle name="Hyperlink" xfId="2" builtinId="8"/>
    <cellStyle name="Hyperlink 2" xfId="5" xr:uid="{B51912B9-9123-4B18-B430-4437B8209915}"/>
    <cellStyle name="Normal" xfId="0" builtinId="0"/>
    <cellStyle name="Normal 2" xfId="3" xr:uid="{00000000-0005-0000-0000-000002000000}"/>
    <cellStyle name="Normal 3" xfId="4" xr:uid="{8DAF80CC-35DA-4BE2-9303-2E48B14BD8D7}"/>
    <cellStyle name="Percent" xfId="1" builtinId="5"/>
  </cellStyles>
  <dxfs count="3">
    <dxf>
      <fill>
        <patternFill>
          <bgColor theme="0"/>
        </patternFill>
      </fill>
    </dxf>
    <dxf>
      <fill>
        <patternFill>
          <bgColor theme="0"/>
        </patternFill>
      </fill>
    </dxf>
    <dxf>
      <fill>
        <patternFill>
          <bgColor theme="1"/>
        </patternFill>
      </fill>
    </dxf>
  </dxfs>
  <tableStyles count="0" defaultTableStyle="TableStyleMedium9" defaultPivotStyle="PivotStyleLight16"/>
  <colors>
    <mruColors>
      <color rgb="FFFFF3D3"/>
      <color rgb="FFFA0000"/>
      <color rgb="FFFF5757"/>
      <color rgb="FFFFFFCC"/>
      <color rgb="FF8B6E4A"/>
      <color rgb="FFD9D9D9"/>
      <color rgb="FF8E003A"/>
      <color rgb="FF772432"/>
      <color rgb="FFFFCB4F"/>
      <color rgb="FFA79E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0.19649122807017544"/>
          <c:w val="0.93888888888888888"/>
          <c:h val="0.6"/>
        </c:manualLayout>
      </c:layout>
      <c:barChart>
        <c:barDir val="bar"/>
        <c:grouping val="stacked"/>
        <c:varyColors val="0"/>
        <c:ser>
          <c:idx val="0"/>
          <c:order val="0"/>
          <c:tx>
            <c:strRef>
              <c:f>'7. Operations'!$Y$9</c:f>
              <c:strCache>
                <c:ptCount val="1"/>
                <c:pt idx="0">
                  <c:v>Collected</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'7. Operations'!$Z$9</c:f>
              <c:numCache>
                <c:formatCode>_("$"* #,##0_);_("$"* \(#,##0\);_("$"* "-"??_);_(@_)</c:formatCode>
                <c:ptCount val="1"/>
                <c:pt idx="0">
                  <c:v>0</c:v>
                </c:pt>
              </c:numCache>
            </c:numRef>
          </c:val>
          <c:extLst>
            <c:ext xmlns:c16="http://schemas.microsoft.com/office/drawing/2014/chart" uri="{C3380CC4-5D6E-409C-BE32-E72D297353CC}">
              <c16:uniqueId val="{00000000-3DB2-4186-9D3E-87258D7447D8}"/>
            </c:ext>
          </c:extLst>
        </c:ser>
        <c:ser>
          <c:idx val="1"/>
          <c:order val="1"/>
          <c:tx>
            <c:strRef>
              <c:f>'7. Operations'!$Y$10</c:f>
              <c:strCache>
                <c:ptCount val="1"/>
                <c:pt idx="0">
                  <c:v>Difference</c:v>
                </c:pt>
              </c:strCache>
            </c:strRef>
          </c:tx>
          <c:spPr>
            <a:solidFill>
              <a:schemeClr val="accent3">
                <a:lumMod val="60000"/>
                <a:lumOff val="40000"/>
              </a:schemeClr>
            </a:solidFill>
            <a:ln>
              <a:noFill/>
            </a:ln>
            <a:effectLst/>
          </c:spPr>
          <c:invertIfNegative val="0"/>
          <c:val>
            <c:numRef>
              <c:f>'7. Operations'!$Z$10</c:f>
              <c:numCache>
                <c:formatCode>_("$"* #,##0_);_("$"* \(#,##0\);_("$"* "-"??_);_(@_)</c:formatCode>
                <c:ptCount val="1"/>
                <c:pt idx="0">
                  <c:v>0</c:v>
                </c:pt>
              </c:numCache>
            </c:numRef>
          </c:val>
          <c:extLst>
            <c:ext xmlns:c16="http://schemas.microsoft.com/office/drawing/2014/chart" uri="{C3380CC4-5D6E-409C-BE32-E72D297353CC}">
              <c16:uniqueId val="{00000001-3DB2-4186-9D3E-87258D7447D8}"/>
            </c:ext>
          </c:extLst>
        </c:ser>
        <c:dLbls>
          <c:showLegendKey val="0"/>
          <c:showVal val="0"/>
          <c:showCatName val="0"/>
          <c:showSerName val="0"/>
          <c:showPercent val="0"/>
          <c:showBubbleSize val="0"/>
        </c:dLbls>
        <c:gapWidth val="150"/>
        <c:overlap val="100"/>
        <c:axId val="808519360"/>
        <c:axId val="808520016"/>
      </c:barChart>
      <c:catAx>
        <c:axId val="808519360"/>
        <c:scaling>
          <c:orientation val="minMax"/>
        </c:scaling>
        <c:delete val="1"/>
        <c:axPos val="l"/>
        <c:majorTickMark val="none"/>
        <c:minorTickMark val="none"/>
        <c:tickLblPos val="nextTo"/>
        <c:crossAx val="808520016"/>
        <c:crosses val="autoZero"/>
        <c:auto val="1"/>
        <c:lblAlgn val="ctr"/>
        <c:lblOffset val="100"/>
        <c:noMultiLvlLbl val="0"/>
      </c:catAx>
      <c:valAx>
        <c:axId val="808520016"/>
        <c:scaling>
          <c:orientation val="minMax"/>
          <c:min val="0"/>
        </c:scaling>
        <c:delete val="1"/>
        <c:axPos val="b"/>
        <c:majorGridlines>
          <c:spPr>
            <a:ln w="9525" cap="flat" cmpd="sng" algn="ctr">
              <a:noFill/>
              <a:round/>
            </a:ln>
            <a:effectLst/>
          </c:spPr>
        </c:majorGridlines>
        <c:numFmt formatCode="_(&quot;$&quot;* #,##0_);_(&quot;$&quot;* \(#,##0\);_(&quot;$&quot;* &quot;-&quot;??_);_(@_)" sourceLinked="1"/>
        <c:majorTickMark val="none"/>
        <c:minorTickMark val="none"/>
        <c:tickLblPos val="nextTo"/>
        <c:crossAx val="808519360"/>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'8. Summary'!$X$8</c:f>
              <c:strCache>
                <c:ptCount val="1"/>
                <c:pt idx="0">
                  <c:v>Slices</c:v>
                </c:pt>
              </c:strCache>
            </c:strRef>
          </c:tx>
          <c:dPt>
            <c:idx val="0"/>
            <c:bubble3D val="0"/>
            <c:spPr>
              <a:solidFill>
                <a:srgbClr val="FA000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DEA2-4477-8B80-95137EFA6547}"/>
              </c:ext>
            </c:extLst>
          </c:dPt>
          <c:dPt>
            <c:idx val="1"/>
            <c:bubble3D val="0"/>
            <c:spPr>
              <a:solidFill>
                <a:srgbClr val="FF5757"/>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DEA2-4477-8B80-95137EFA6547}"/>
              </c:ext>
            </c:extLst>
          </c:dPt>
          <c:dPt>
            <c:idx val="2"/>
            <c:bubble3D val="0"/>
            <c:spPr>
              <a:solidFill>
                <a:srgbClr val="FFFF0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DEA2-4477-8B80-95137EFA6547}"/>
              </c:ext>
            </c:extLst>
          </c:dPt>
          <c:dPt>
            <c:idx val="3"/>
            <c:bubble3D val="0"/>
            <c:spPr>
              <a:solidFill>
                <a:schemeClr val="accent3">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DEA2-4477-8B80-95137EFA6547}"/>
              </c:ext>
            </c:extLst>
          </c:dPt>
          <c:dPt>
            <c:idx val="4"/>
            <c:bubble3D val="0"/>
            <c:spPr>
              <a:solidFill>
                <a:schemeClr val="accent3">
                  <a:lumMod val="5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DEA2-4477-8B80-95137EFA6547}"/>
              </c:ext>
            </c:extLst>
          </c:dPt>
          <c:dPt>
            <c:idx val="5"/>
            <c:bubble3D val="0"/>
            <c:spPr>
              <a:noFill/>
              <a:ln>
                <a:noFill/>
              </a:ln>
              <a:effectLst/>
            </c:spPr>
            <c:extLst>
              <c:ext xmlns:c16="http://schemas.microsoft.com/office/drawing/2014/chart" uri="{C3380CC4-5D6E-409C-BE32-E72D297353CC}">
                <c16:uniqueId val="{0000000B-DEA2-4477-8B80-95137EFA6547}"/>
              </c:ext>
            </c:extLst>
          </c:dPt>
          <c:val>
            <c:numRef>
              <c:f>'8. Summary'!$X$9:$X$14</c:f>
              <c:numCache>
                <c:formatCode>0%</c:formatCode>
                <c:ptCount val="6"/>
                <c:pt idx="0">
                  <c:v>0.1</c:v>
                </c:pt>
                <c:pt idx="1">
                  <c:v>0.1</c:v>
                </c:pt>
                <c:pt idx="2">
                  <c:v>0.1</c:v>
                </c:pt>
                <c:pt idx="3">
                  <c:v>0.1</c:v>
                </c:pt>
                <c:pt idx="4">
                  <c:v>0.1</c:v>
                </c:pt>
                <c:pt idx="5">
                  <c:v>0.5</c:v>
                </c:pt>
              </c:numCache>
            </c:numRef>
          </c:val>
          <c:extLst>
            <c:ext xmlns:c16="http://schemas.microsoft.com/office/drawing/2014/chart" uri="{C3380CC4-5D6E-409C-BE32-E72D297353CC}">
              <c16:uniqueId val="{0000000C-DEA2-4477-8B80-95137EFA6547}"/>
            </c:ext>
          </c:extLst>
        </c:ser>
        <c:dLbls>
          <c:showLegendKey val="0"/>
          <c:showVal val="0"/>
          <c:showCatName val="0"/>
          <c:showSerName val="0"/>
          <c:showPercent val="0"/>
          <c:showBubbleSize val="0"/>
          <c:showLeaderLines val="1"/>
        </c:dLbls>
        <c:firstSliceAng val="270"/>
        <c:holeSize val="70"/>
      </c:doughnutChart>
      <c:scatterChart>
        <c:scatterStyle val="lineMarker"/>
        <c:varyColors val="0"/>
        <c:ser>
          <c:idx val="1"/>
          <c:order val="1"/>
          <c:tx>
            <c:v>Needle</c:v>
          </c:tx>
          <c:spPr>
            <a:ln w="31750" cap="rnd">
              <a:solidFill>
                <a:schemeClr val="accent2"/>
              </a:solidFill>
              <a:round/>
            </a:ln>
            <a:effectLst>
              <a:outerShdw blurRad="40000" dist="23000" dir="5400000" rotWithShape="0">
                <a:srgbClr val="000000">
                  <a:alpha val="35000"/>
                </a:srgbClr>
              </a:outerShdw>
            </a:effectLst>
          </c:spPr>
          <c:marker>
            <c:symbol val="none"/>
          </c:marker>
          <c:xVal>
            <c:numRef>
              <c:f>'8. Summary'!$Z$9:$Z$10</c:f>
              <c:numCache>
                <c:formatCode>General</c:formatCode>
                <c:ptCount val="2"/>
                <c:pt idx="0">
                  <c:v>0</c:v>
                </c:pt>
                <c:pt idx="1">
                  <c:v>0</c:v>
                </c:pt>
              </c:numCache>
            </c:numRef>
          </c:xVal>
          <c:yVal>
            <c:numRef>
              <c:f>'8. Summary'!$AA$9:$AA$10</c:f>
              <c:numCache>
                <c:formatCode>General</c:formatCode>
                <c:ptCount val="2"/>
                <c:pt idx="0">
                  <c:v>0</c:v>
                </c:pt>
                <c:pt idx="1">
                  <c:v>0</c:v>
                </c:pt>
              </c:numCache>
            </c:numRef>
          </c:yVal>
          <c:smooth val="0"/>
          <c:extLst>
            <c:ext xmlns:c16="http://schemas.microsoft.com/office/drawing/2014/chart" uri="{C3380CC4-5D6E-409C-BE32-E72D297353CC}">
              <c16:uniqueId val="{0000000D-DEA2-4477-8B80-95137EFA6547}"/>
            </c:ext>
          </c:extLst>
        </c:ser>
        <c:dLbls>
          <c:showLegendKey val="0"/>
          <c:showVal val="0"/>
          <c:showCatName val="0"/>
          <c:showSerName val="0"/>
          <c:showPercent val="0"/>
          <c:showBubbleSize val="0"/>
        </c:dLbls>
        <c:axId val="551560616"/>
        <c:axId val="551552744"/>
      </c:scatterChart>
      <c:valAx>
        <c:axId val="551560616"/>
        <c:scaling>
          <c:orientation val="minMax"/>
          <c:max val="1"/>
          <c:min val="-1"/>
        </c:scaling>
        <c:delete val="1"/>
        <c:axPos val="b"/>
        <c:numFmt formatCode="General" sourceLinked="1"/>
        <c:majorTickMark val="none"/>
        <c:minorTickMark val="none"/>
        <c:tickLblPos val="nextTo"/>
        <c:crossAx val="551552744"/>
        <c:crosses val="autoZero"/>
        <c:crossBetween val="midCat"/>
      </c:valAx>
      <c:valAx>
        <c:axId val="551552744"/>
        <c:scaling>
          <c:orientation val="minMax"/>
          <c:max val="1"/>
          <c:min val="-1"/>
        </c:scaling>
        <c:delete val="1"/>
        <c:axPos val="l"/>
        <c:numFmt formatCode="General" sourceLinked="1"/>
        <c:majorTickMark val="none"/>
        <c:minorTickMark val="none"/>
        <c:tickLblPos val="nextTo"/>
        <c:crossAx val="551560616"/>
        <c:crosses val="autoZero"/>
        <c:crossBetween val="midCat"/>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23812</xdr:colOff>
      <xdr:row>10</xdr:row>
      <xdr:rowOff>21432</xdr:rowOff>
    </xdr:from>
    <xdr:to>
      <xdr:col>4</xdr:col>
      <xdr:colOff>5607844</xdr:colOff>
      <xdr:row>14</xdr:row>
      <xdr:rowOff>119062</xdr:rowOff>
    </xdr:to>
    <xdr:sp macro="" textlink="">
      <xdr:nvSpPr>
        <xdr:cNvPr id="2" name="TextBox 1">
          <a:extLst>
            <a:ext uri="{FF2B5EF4-FFF2-40B4-BE49-F238E27FC236}">
              <a16:creationId xmlns:a16="http://schemas.microsoft.com/office/drawing/2014/main" id="{74586569-DFF9-4DA3-B6C9-BB70F4A982B7}"/>
            </a:ext>
          </a:extLst>
        </xdr:cNvPr>
        <xdr:cNvSpPr txBox="1"/>
      </xdr:nvSpPr>
      <xdr:spPr>
        <a:xfrm>
          <a:off x="202406" y="1926432"/>
          <a:ext cx="9501188" cy="788193"/>
        </a:xfrm>
        <a:prstGeom prst="rect">
          <a:avLst/>
        </a:prstGeom>
        <a:solidFill>
          <a:srgbClr val="FFF3D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45720" rtlCol="0" anchor="t"/>
        <a:lstStyle/>
        <a:p>
          <a:pPr>
            <a:lnSpc>
              <a:spcPct val="97000"/>
            </a:lnSpc>
          </a:pPr>
          <a:r>
            <a:rPr lang="en-US" sz="1200">
              <a:solidFill>
                <a:schemeClr val="tx1"/>
              </a:solidFill>
              <a:latin typeface="Georgia" panose="02040502050405020303" pitchFamily="18" charset="0"/>
            </a:rPr>
            <a:t>This</a:t>
          </a:r>
          <a:r>
            <a:rPr lang="en-US" sz="1200" baseline="0">
              <a:solidFill>
                <a:schemeClr val="tx1"/>
              </a:solidFill>
              <a:latin typeface="Georgia" panose="02040502050405020303" pitchFamily="18" charset="0"/>
            </a:rPr>
            <a:t> Workbook is meant to provide the user with an intuitive, user-friendly tool for the creation and monitoring of chapter budgets, as organized per semester term. This budget tool stores and structures relevant financial data, facilitates financial planning, and produces key business metrics used to identify the health and wellness of the chapter. Please use the following instructions tab to adequately complete the rest of the Workbook.</a:t>
          </a:r>
          <a:endParaRPr lang="en-US" sz="1200">
            <a:solidFill>
              <a:schemeClr val="tx1"/>
            </a:solidFill>
            <a:latin typeface="Georgia" panose="02040502050405020303" pitchFamily="18" charset="0"/>
          </a:endParaRPr>
        </a:p>
      </xdr:txBody>
    </xdr:sp>
    <xdr:clientData/>
  </xdr:twoCellAnchor>
  <xdr:twoCellAnchor>
    <xdr:from>
      <xdr:col>1</xdr:col>
      <xdr:colOff>0</xdr:colOff>
      <xdr:row>1</xdr:row>
      <xdr:rowOff>0</xdr:rowOff>
    </xdr:from>
    <xdr:to>
      <xdr:col>6</xdr:col>
      <xdr:colOff>35718</xdr:colOff>
      <xdr:row>6</xdr:row>
      <xdr:rowOff>10104</xdr:rowOff>
    </xdr:to>
    <xdr:grpSp>
      <xdr:nvGrpSpPr>
        <xdr:cNvPr id="11" name="Group 10">
          <a:extLst>
            <a:ext uri="{FF2B5EF4-FFF2-40B4-BE49-F238E27FC236}">
              <a16:creationId xmlns:a16="http://schemas.microsoft.com/office/drawing/2014/main" id="{28D436A9-D1A9-40FA-B2EE-4D537E3047BB}"/>
            </a:ext>
          </a:extLst>
        </xdr:cNvPr>
        <xdr:cNvGrpSpPr/>
      </xdr:nvGrpSpPr>
      <xdr:grpSpPr>
        <a:xfrm>
          <a:off x="178594" y="190500"/>
          <a:ext cx="10275093" cy="962604"/>
          <a:chOff x="273844" y="166688"/>
          <a:chExt cx="9453562" cy="962604"/>
        </a:xfrm>
      </xdr:grpSpPr>
      <xdr:grpSp>
        <xdr:nvGrpSpPr>
          <xdr:cNvPr id="12" name="Group 11">
            <a:extLst>
              <a:ext uri="{FF2B5EF4-FFF2-40B4-BE49-F238E27FC236}">
                <a16:creationId xmlns:a16="http://schemas.microsoft.com/office/drawing/2014/main" id="{86A78367-C21F-4E95-B2BF-2A30C6552449}"/>
              </a:ext>
            </a:extLst>
          </xdr:cNvPr>
          <xdr:cNvGrpSpPr/>
        </xdr:nvGrpSpPr>
        <xdr:grpSpPr>
          <a:xfrm>
            <a:off x="273844" y="166688"/>
            <a:ext cx="9453562" cy="962604"/>
            <a:chOff x="180474" y="190500"/>
            <a:chExt cx="12801600" cy="938792"/>
          </a:xfrm>
        </xdr:grpSpPr>
        <xdr:sp macro="" textlink="">
          <xdr:nvSpPr>
            <xdr:cNvPr id="20" name="Rounded Rectangle 17">
              <a:extLst>
                <a:ext uri="{FF2B5EF4-FFF2-40B4-BE49-F238E27FC236}">
                  <a16:creationId xmlns:a16="http://schemas.microsoft.com/office/drawing/2014/main" id="{774A0340-13DD-4EA6-AB77-0FD3169F6A2A}"/>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Connector 20">
              <a:extLst>
                <a:ext uri="{FF2B5EF4-FFF2-40B4-BE49-F238E27FC236}">
                  <a16:creationId xmlns:a16="http://schemas.microsoft.com/office/drawing/2014/main" id="{1081A291-5ED3-401B-9942-933B80F3CB2B}"/>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a:extLst>
                <a:ext uri="{FF2B5EF4-FFF2-40B4-BE49-F238E27FC236}">
                  <a16:creationId xmlns:a16="http://schemas.microsoft.com/office/drawing/2014/main" id="{CF439432-7628-4DA2-8830-A6F0B44C0E41}"/>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23" name="TextBox 22">
              <a:extLst>
                <a:ext uri="{FF2B5EF4-FFF2-40B4-BE49-F238E27FC236}">
                  <a16:creationId xmlns:a16="http://schemas.microsoft.com/office/drawing/2014/main" id="{4CA05D84-5E63-4C5F-95F4-98C3BCC9783C}"/>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1" baseline="0">
                  <a:solidFill>
                    <a:schemeClr val="tx1">
                      <a:lumMod val="65000"/>
                      <a:lumOff val="35000"/>
                    </a:schemeClr>
                  </a:solidFill>
                </a:rPr>
                <a:t>*Insert Semester* - Chapter Budget</a:t>
              </a:r>
              <a:endParaRPr lang="en-US" sz="1800" b="0" i="1">
                <a:solidFill>
                  <a:schemeClr val="tx1">
                    <a:lumMod val="65000"/>
                    <a:lumOff val="35000"/>
                  </a:schemeClr>
                </a:solidFill>
              </a:endParaRPr>
            </a:p>
          </xdr:txBody>
        </xdr:sp>
      </xdr:grpSp>
      <xdr:pic>
        <xdr:nvPicPr>
          <xdr:cNvPr id="19" name="Picture 18">
            <a:extLst>
              <a:ext uri="{FF2B5EF4-FFF2-40B4-BE49-F238E27FC236}">
                <a16:creationId xmlns:a16="http://schemas.microsoft.com/office/drawing/2014/main" id="{5E1363C3-1853-4913-8988-0D21208AD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176214</xdr:colOff>
      <xdr:row>0</xdr:row>
      <xdr:rowOff>188118</xdr:rowOff>
    </xdr:from>
    <xdr:to>
      <xdr:col>15</xdr:col>
      <xdr:colOff>33338</xdr:colOff>
      <xdr:row>6</xdr:row>
      <xdr:rowOff>7722</xdr:rowOff>
    </xdr:to>
    <xdr:grpSp>
      <xdr:nvGrpSpPr>
        <xdr:cNvPr id="16" name="Group 15">
          <a:extLst>
            <a:ext uri="{FF2B5EF4-FFF2-40B4-BE49-F238E27FC236}">
              <a16:creationId xmlns:a16="http://schemas.microsoft.com/office/drawing/2014/main" id="{EF3B1ED0-70FC-44E4-B078-3BB25A3550C5}"/>
            </a:ext>
          </a:extLst>
        </xdr:cNvPr>
        <xdr:cNvGrpSpPr/>
      </xdr:nvGrpSpPr>
      <xdr:grpSpPr>
        <a:xfrm>
          <a:off x="176214" y="188118"/>
          <a:ext cx="10275093" cy="962604"/>
          <a:chOff x="273844" y="166688"/>
          <a:chExt cx="9453562" cy="962604"/>
        </a:xfrm>
      </xdr:grpSpPr>
      <xdr:grpSp>
        <xdr:nvGrpSpPr>
          <xdr:cNvPr id="17" name="Group 16">
            <a:extLst>
              <a:ext uri="{FF2B5EF4-FFF2-40B4-BE49-F238E27FC236}">
                <a16:creationId xmlns:a16="http://schemas.microsoft.com/office/drawing/2014/main" id="{E8F05B2A-9644-406D-ABDC-5F190386FEB6}"/>
              </a:ext>
            </a:extLst>
          </xdr:cNvPr>
          <xdr:cNvGrpSpPr/>
        </xdr:nvGrpSpPr>
        <xdr:grpSpPr>
          <a:xfrm>
            <a:off x="273844" y="166688"/>
            <a:ext cx="9453562" cy="962604"/>
            <a:chOff x="180474" y="190500"/>
            <a:chExt cx="12801600" cy="938792"/>
          </a:xfrm>
        </xdr:grpSpPr>
        <xdr:sp macro="" textlink="">
          <xdr:nvSpPr>
            <xdr:cNvPr id="19" name="Rounded Rectangle 17">
              <a:extLst>
                <a:ext uri="{FF2B5EF4-FFF2-40B4-BE49-F238E27FC236}">
                  <a16:creationId xmlns:a16="http://schemas.microsoft.com/office/drawing/2014/main" id="{B1A3E218-5E51-4890-AA58-51D921C6DCE1}"/>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392FE8D4-2F92-4CEE-8467-71961D97AAA6}"/>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TextBox 20">
              <a:extLst>
                <a:ext uri="{FF2B5EF4-FFF2-40B4-BE49-F238E27FC236}">
                  <a16:creationId xmlns:a16="http://schemas.microsoft.com/office/drawing/2014/main" id="{DB04D72B-974F-4A01-BF42-EC8FE90C18CC}"/>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22" name="TextBox 21">
              <a:extLst>
                <a:ext uri="{FF2B5EF4-FFF2-40B4-BE49-F238E27FC236}">
                  <a16:creationId xmlns:a16="http://schemas.microsoft.com/office/drawing/2014/main" id="{9D8F762D-D478-412B-9AA0-B40F133D5105}"/>
                </a:ext>
              </a:extLst>
            </xdr:cNvPr>
            <xdr:cNvSpPr txBox="1"/>
          </xdr:nvSpPr>
          <xdr:spPr>
            <a:xfrm>
              <a:off x="1438808" y="711019"/>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a:t>
              </a:r>
            </a:p>
          </xdr:txBody>
        </xdr:sp>
      </xdr:grpSp>
      <xdr:pic>
        <xdr:nvPicPr>
          <xdr:cNvPr id="18" name="Picture 17">
            <a:extLst>
              <a:ext uri="{FF2B5EF4-FFF2-40B4-BE49-F238E27FC236}">
                <a16:creationId xmlns:a16="http://schemas.microsoft.com/office/drawing/2014/main" id="{468449C6-141A-4F00-BA79-4CEA4EF8F3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190496</xdr:rowOff>
    </xdr:from>
    <xdr:to>
      <xdr:col>6</xdr:col>
      <xdr:colOff>1369218</xdr:colOff>
      <xdr:row>6</xdr:row>
      <xdr:rowOff>10100</xdr:rowOff>
    </xdr:to>
    <xdr:grpSp>
      <xdr:nvGrpSpPr>
        <xdr:cNvPr id="9" name="Group 8">
          <a:extLst>
            <a:ext uri="{FF2B5EF4-FFF2-40B4-BE49-F238E27FC236}">
              <a16:creationId xmlns:a16="http://schemas.microsoft.com/office/drawing/2014/main" id="{33B1E101-431C-47F6-99F2-B34935696036}"/>
            </a:ext>
          </a:extLst>
        </xdr:cNvPr>
        <xdr:cNvGrpSpPr/>
      </xdr:nvGrpSpPr>
      <xdr:grpSpPr>
        <a:xfrm>
          <a:off x="178594" y="190496"/>
          <a:ext cx="10275093" cy="962604"/>
          <a:chOff x="273844" y="166688"/>
          <a:chExt cx="9453562" cy="962604"/>
        </a:xfrm>
      </xdr:grpSpPr>
      <xdr:grpSp>
        <xdr:nvGrpSpPr>
          <xdr:cNvPr id="10" name="Group 9">
            <a:extLst>
              <a:ext uri="{FF2B5EF4-FFF2-40B4-BE49-F238E27FC236}">
                <a16:creationId xmlns:a16="http://schemas.microsoft.com/office/drawing/2014/main" id="{C4BF7250-4E14-4135-9172-AE00959301D9}"/>
              </a:ext>
            </a:extLst>
          </xdr:cNvPr>
          <xdr:cNvGrpSpPr/>
        </xdr:nvGrpSpPr>
        <xdr:grpSpPr>
          <a:xfrm>
            <a:off x="273844" y="166688"/>
            <a:ext cx="9453562" cy="962604"/>
            <a:chOff x="180474" y="190500"/>
            <a:chExt cx="12801600" cy="938792"/>
          </a:xfrm>
        </xdr:grpSpPr>
        <xdr:sp macro="" textlink="">
          <xdr:nvSpPr>
            <xdr:cNvPr id="12" name="Rounded Rectangle 17">
              <a:extLst>
                <a:ext uri="{FF2B5EF4-FFF2-40B4-BE49-F238E27FC236}">
                  <a16:creationId xmlns:a16="http://schemas.microsoft.com/office/drawing/2014/main" id="{82D2DFEB-C795-4EC1-83C7-8A017A0964E7}"/>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BBC296AF-61E1-4869-A2DE-3B50C67D086D}"/>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AF21DD84-D9D7-4331-8D19-83EE289E0FD4}"/>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5" name="TextBox 14">
              <a:extLst>
                <a:ext uri="{FF2B5EF4-FFF2-40B4-BE49-F238E27FC236}">
                  <a16:creationId xmlns:a16="http://schemas.microsoft.com/office/drawing/2014/main" id="{0499339E-6976-4E53-9A43-E30B8315EBDC}"/>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a:t>
              </a:r>
            </a:p>
          </xdr:txBody>
        </xdr:sp>
      </xdr:grpSp>
      <xdr:pic>
        <xdr:nvPicPr>
          <xdr:cNvPr id="11" name="Picture 10">
            <a:extLst>
              <a:ext uri="{FF2B5EF4-FFF2-40B4-BE49-F238E27FC236}">
                <a16:creationId xmlns:a16="http://schemas.microsoft.com/office/drawing/2014/main" id="{5A9D372A-61F9-4D97-9153-EDB3A5EC5E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176216</xdr:colOff>
      <xdr:row>0</xdr:row>
      <xdr:rowOff>188122</xdr:rowOff>
    </xdr:from>
    <xdr:to>
      <xdr:col>10</xdr:col>
      <xdr:colOff>509590</xdr:colOff>
      <xdr:row>6</xdr:row>
      <xdr:rowOff>7726</xdr:rowOff>
    </xdr:to>
    <xdr:grpSp>
      <xdr:nvGrpSpPr>
        <xdr:cNvPr id="9" name="Group 8">
          <a:extLst>
            <a:ext uri="{FF2B5EF4-FFF2-40B4-BE49-F238E27FC236}">
              <a16:creationId xmlns:a16="http://schemas.microsoft.com/office/drawing/2014/main" id="{A36D57BE-C285-4099-92FA-66E7EDE1CFFD}"/>
            </a:ext>
          </a:extLst>
        </xdr:cNvPr>
        <xdr:cNvGrpSpPr/>
      </xdr:nvGrpSpPr>
      <xdr:grpSpPr>
        <a:xfrm>
          <a:off x="176216" y="188122"/>
          <a:ext cx="10513218" cy="962604"/>
          <a:chOff x="273844" y="166688"/>
          <a:chExt cx="9453562" cy="962604"/>
        </a:xfrm>
      </xdr:grpSpPr>
      <xdr:grpSp>
        <xdr:nvGrpSpPr>
          <xdr:cNvPr id="10" name="Group 9">
            <a:extLst>
              <a:ext uri="{FF2B5EF4-FFF2-40B4-BE49-F238E27FC236}">
                <a16:creationId xmlns:a16="http://schemas.microsoft.com/office/drawing/2014/main" id="{E8F07D93-11AD-4819-8DFB-AE9DC22C50AA}"/>
              </a:ext>
            </a:extLst>
          </xdr:cNvPr>
          <xdr:cNvGrpSpPr/>
        </xdr:nvGrpSpPr>
        <xdr:grpSpPr>
          <a:xfrm>
            <a:off x="273844" y="166688"/>
            <a:ext cx="9453562" cy="962604"/>
            <a:chOff x="180474" y="190500"/>
            <a:chExt cx="12801600" cy="938792"/>
          </a:xfrm>
        </xdr:grpSpPr>
        <xdr:sp macro="" textlink="">
          <xdr:nvSpPr>
            <xdr:cNvPr id="12" name="Rounded Rectangle 17">
              <a:extLst>
                <a:ext uri="{FF2B5EF4-FFF2-40B4-BE49-F238E27FC236}">
                  <a16:creationId xmlns:a16="http://schemas.microsoft.com/office/drawing/2014/main" id="{B9C5E87C-D5DF-40F6-96FC-E501320D272F}"/>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8E91E7AD-D5AB-4525-A886-E7E9BA3F4602}"/>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EEF0A00A-2CE2-4859-B300-A9B5E7850C12}"/>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5" name="TextBox 14">
              <a:extLst>
                <a:ext uri="{FF2B5EF4-FFF2-40B4-BE49-F238E27FC236}">
                  <a16:creationId xmlns:a16="http://schemas.microsoft.com/office/drawing/2014/main" id="{43BB7942-44C6-48B8-B598-D1B99D21DEA2}"/>
                </a:ext>
              </a:extLst>
            </xdr:cNvPr>
            <xdr:cNvSpPr txBox="1"/>
          </xdr:nvSpPr>
          <xdr:spPr>
            <a:xfrm>
              <a:off x="1438808" y="711019"/>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1" baseline="0">
                  <a:solidFill>
                    <a:schemeClr val="tx1">
                      <a:lumMod val="65000"/>
                      <a:lumOff val="35000"/>
                    </a:schemeClr>
                  </a:solidFill>
                </a:rPr>
                <a:t>*Insert Semester* - Chapter Budget</a:t>
              </a:r>
            </a:p>
          </xdr:txBody>
        </xdr:sp>
      </xdr:grpSp>
      <xdr:pic>
        <xdr:nvPicPr>
          <xdr:cNvPr id="11" name="Picture 10">
            <a:extLst>
              <a:ext uri="{FF2B5EF4-FFF2-40B4-BE49-F238E27FC236}">
                <a16:creationId xmlns:a16="http://schemas.microsoft.com/office/drawing/2014/main" id="{80CD7020-F50D-4185-BC79-BADA93DB3B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176216</xdr:colOff>
      <xdr:row>0</xdr:row>
      <xdr:rowOff>188122</xdr:rowOff>
    </xdr:from>
    <xdr:to>
      <xdr:col>5</xdr:col>
      <xdr:colOff>2605090</xdr:colOff>
      <xdr:row>6</xdr:row>
      <xdr:rowOff>7726</xdr:rowOff>
    </xdr:to>
    <xdr:grpSp>
      <xdr:nvGrpSpPr>
        <xdr:cNvPr id="9" name="Group 8">
          <a:extLst>
            <a:ext uri="{FF2B5EF4-FFF2-40B4-BE49-F238E27FC236}">
              <a16:creationId xmlns:a16="http://schemas.microsoft.com/office/drawing/2014/main" id="{00F604B0-8982-444B-B1AC-873080D2C67C}"/>
            </a:ext>
          </a:extLst>
        </xdr:cNvPr>
        <xdr:cNvGrpSpPr/>
      </xdr:nvGrpSpPr>
      <xdr:grpSpPr>
        <a:xfrm>
          <a:off x="176216" y="188122"/>
          <a:ext cx="10275093" cy="962604"/>
          <a:chOff x="273844" y="166688"/>
          <a:chExt cx="9453562" cy="962604"/>
        </a:xfrm>
      </xdr:grpSpPr>
      <xdr:grpSp>
        <xdr:nvGrpSpPr>
          <xdr:cNvPr id="10" name="Group 9">
            <a:extLst>
              <a:ext uri="{FF2B5EF4-FFF2-40B4-BE49-F238E27FC236}">
                <a16:creationId xmlns:a16="http://schemas.microsoft.com/office/drawing/2014/main" id="{11499251-C2EB-4BF6-AC2C-4075133A1457}"/>
              </a:ext>
            </a:extLst>
          </xdr:cNvPr>
          <xdr:cNvGrpSpPr/>
        </xdr:nvGrpSpPr>
        <xdr:grpSpPr>
          <a:xfrm>
            <a:off x="273844" y="166688"/>
            <a:ext cx="9453562" cy="962604"/>
            <a:chOff x="180474" y="190500"/>
            <a:chExt cx="12801600" cy="938792"/>
          </a:xfrm>
        </xdr:grpSpPr>
        <xdr:sp macro="" textlink="">
          <xdr:nvSpPr>
            <xdr:cNvPr id="12" name="Rounded Rectangle 17">
              <a:extLst>
                <a:ext uri="{FF2B5EF4-FFF2-40B4-BE49-F238E27FC236}">
                  <a16:creationId xmlns:a16="http://schemas.microsoft.com/office/drawing/2014/main" id="{9DB7A7CD-335D-443C-B8B3-19D31CBB462C}"/>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7D7C126B-5A45-416E-9CCE-F313E60142C6}"/>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655B3FA0-50A3-4B21-87CE-97D0EFF3EE3D}"/>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5" name="TextBox 14">
              <a:extLst>
                <a:ext uri="{FF2B5EF4-FFF2-40B4-BE49-F238E27FC236}">
                  <a16:creationId xmlns:a16="http://schemas.microsoft.com/office/drawing/2014/main" id="{7C842F96-50F5-45D4-8827-433FDD9E7A75}"/>
                </a:ext>
              </a:extLst>
            </xdr:cNvPr>
            <xdr:cNvSpPr txBox="1"/>
          </xdr:nvSpPr>
          <xdr:spPr>
            <a:xfrm>
              <a:off x="1438808" y="711019"/>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a:t>
              </a:r>
            </a:p>
          </xdr:txBody>
        </xdr:sp>
      </xdr:grpSp>
      <xdr:pic>
        <xdr:nvPicPr>
          <xdr:cNvPr id="11" name="Picture 10">
            <a:extLst>
              <a:ext uri="{FF2B5EF4-FFF2-40B4-BE49-F238E27FC236}">
                <a16:creationId xmlns:a16="http://schemas.microsoft.com/office/drawing/2014/main" id="{50773522-1D8E-4380-89E4-BB96E8EF85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821531</xdr:colOff>
      <xdr:row>6</xdr:row>
      <xdr:rowOff>10104</xdr:rowOff>
    </xdr:to>
    <xdr:grpSp>
      <xdr:nvGrpSpPr>
        <xdr:cNvPr id="16" name="Group 15">
          <a:extLst>
            <a:ext uri="{FF2B5EF4-FFF2-40B4-BE49-F238E27FC236}">
              <a16:creationId xmlns:a16="http://schemas.microsoft.com/office/drawing/2014/main" id="{D74AA42A-9E8C-448F-92FD-02F01790E913}"/>
            </a:ext>
          </a:extLst>
        </xdr:cNvPr>
        <xdr:cNvGrpSpPr/>
      </xdr:nvGrpSpPr>
      <xdr:grpSpPr>
        <a:xfrm>
          <a:off x="178594" y="190500"/>
          <a:ext cx="10275093" cy="962604"/>
          <a:chOff x="273844" y="166688"/>
          <a:chExt cx="9453562" cy="962604"/>
        </a:xfrm>
      </xdr:grpSpPr>
      <xdr:grpSp>
        <xdr:nvGrpSpPr>
          <xdr:cNvPr id="17" name="Group 16">
            <a:extLst>
              <a:ext uri="{FF2B5EF4-FFF2-40B4-BE49-F238E27FC236}">
                <a16:creationId xmlns:a16="http://schemas.microsoft.com/office/drawing/2014/main" id="{73579094-21DC-4EB4-9969-E54EA9B2125A}"/>
              </a:ext>
            </a:extLst>
          </xdr:cNvPr>
          <xdr:cNvGrpSpPr/>
        </xdr:nvGrpSpPr>
        <xdr:grpSpPr>
          <a:xfrm>
            <a:off x="273844" y="166688"/>
            <a:ext cx="9453562" cy="962604"/>
            <a:chOff x="180474" y="190500"/>
            <a:chExt cx="12801600" cy="938792"/>
          </a:xfrm>
        </xdr:grpSpPr>
        <xdr:sp macro="" textlink="">
          <xdr:nvSpPr>
            <xdr:cNvPr id="19" name="Rounded Rectangle 17">
              <a:extLst>
                <a:ext uri="{FF2B5EF4-FFF2-40B4-BE49-F238E27FC236}">
                  <a16:creationId xmlns:a16="http://schemas.microsoft.com/office/drawing/2014/main" id="{C6651AF1-3EA6-45BD-9A32-9D01B0F20F62}"/>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4DC73A40-8B2B-429B-A0E5-F799937EE960}"/>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TextBox 20">
              <a:extLst>
                <a:ext uri="{FF2B5EF4-FFF2-40B4-BE49-F238E27FC236}">
                  <a16:creationId xmlns:a16="http://schemas.microsoft.com/office/drawing/2014/main" id="{6DFFBA16-D2D3-4BC0-AFF2-982741BA8074}"/>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22" name="TextBox 21">
              <a:extLst>
                <a:ext uri="{FF2B5EF4-FFF2-40B4-BE49-F238E27FC236}">
                  <a16:creationId xmlns:a16="http://schemas.microsoft.com/office/drawing/2014/main" id="{AB10CDCE-06F5-47E8-ABAF-BF17A4682759}"/>
                </a:ext>
              </a:extLst>
            </xdr:cNvPr>
            <xdr:cNvSpPr txBox="1"/>
          </xdr:nvSpPr>
          <xdr:spPr>
            <a:xfrm>
              <a:off x="1438808" y="711019"/>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a:t>
              </a:r>
            </a:p>
          </xdr:txBody>
        </xdr:sp>
      </xdr:grpSp>
      <xdr:pic>
        <xdr:nvPicPr>
          <xdr:cNvPr id="18" name="Picture 17">
            <a:extLst>
              <a:ext uri="{FF2B5EF4-FFF2-40B4-BE49-F238E27FC236}">
                <a16:creationId xmlns:a16="http://schemas.microsoft.com/office/drawing/2014/main" id="{826FF686-D378-4969-BE98-B938A14A8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176216</xdr:colOff>
      <xdr:row>0</xdr:row>
      <xdr:rowOff>188122</xdr:rowOff>
    </xdr:from>
    <xdr:to>
      <xdr:col>9</xdr:col>
      <xdr:colOff>176215</xdr:colOff>
      <xdr:row>6</xdr:row>
      <xdr:rowOff>7726</xdr:rowOff>
    </xdr:to>
    <xdr:grpSp>
      <xdr:nvGrpSpPr>
        <xdr:cNvPr id="9" name="Group 8">
          <a:extLst>
            <a:ext uri="{FF2B5EF4-FFF2-40B4-BE49-F238E27FC236}">
              <a16:creationId xmlns:a16="http://schemas.microsoft.com/office/drawing/2014/main" id="{9D66485B-943D-4A3C-A935-E8ED65CF67B7}"/>
            </a:ext>
          </a:extLst>
        </xdr:cNvPr>
        <xdr:cNvGrpSpPr/>
      </xdr:nvGrpSpPr>
      <xdr:grpSpPr>
        <a:xfrm>
          <a:off x="176216" y="188122"/>
          <a:ext cx="10275093" cy="962604"/>
          <a:chOff x="273844" y="166688"/>
          <a:chExt cx="9453562" cy="962604"/>
        </a:xfrm>
      </xdr:grpSpPr>
      <xdr:grpSp>
        <xdr:nvGrpSpPr>
          <xdr:cNvPr id="10" name="Group 9">
            <a:extLst>
              <a:ext uri="{FF2B5EF4-FFF2-40B4-BE49-F238E27FC236}">
                <a16:creationId xmlns:a16="http://schemas.microsoft.com/office/drawing/2014/main" id="{2CC051CB-E02B-4DC0-BB02-74EDA46F5AFC}"/>
              </a:ext>
            </a:extLst>
          </xdr:cNvPr>
          <xdr:cNvGrpSpPr/>
        </xdr:nvGrpSpPr>
        <xdr:grpSpPr>
          <a:xfrm>
            <a:off x="273844" y="166688"/>
            <a:ext cx="9453562" cy="962604"/>
            <a:chOff x="180474" y="190500"/>
            <a:chExt cx="12801600" cy="938792"/>
          </a:xfrm>
        </xdr:grpSpPr>
        <xdr:sp macro="" textlink="">
          <xdr:nvSpPr>
            <xdr:cNvPr id="12" name="Rounded Rectangle 17">
              <a:extLst>
                <a:ext uri="{FF2B5EF4-FFF2-40B4-BE49-F238E27FC236}">
                  <a16:creationId xmlns:a16="http://schemas.microsoft.com/office/drawing/2014/main" id="{EDE00F71-BF18-4E9A-A9AE-766FC528DC55}"/>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6D6C5B9D-6583-4894-A080-9126581DD2B4}"/>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01A662F1-785A-467B-98C5-A8DB6802DCA1}"/>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5" name="TextBox 14">
              <a:extLst>
                <a:ext uri="{FF2B5EF4-FFF2-40B4-BE49-F238E27FC236}">
                  <a16:creationId xmlns:a16="http://schemas.microsoft.com/office/drawing/2014/main" id="{9F64E6F5-88DC-4A0A-B557-E42650C6B46E}"/>
                </a:ext>
              </a:extLst>
            </xdr:cNvPr>
            <xdr:cNvSpPr txBox="1"/>
          </xdr:nvSpPr>
          <xdr:spPr>
            <a:xfrm>
              <a:off x="1438808" y="711019"/>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a:t>
              </a:r>
            </a:p>
          </xdr:txBody>
        </xdr:sp>
      </xdr:grpSp>
      <xdr:pic>
        <xdr:nvPicPr>
          <xdr:cNvPr id="11" name="Picture 10">
            <a:extLst>
              <a:ext uri="{FF2B5EF4-FFF2-40B4-BE49-F238E27FC236}">
                <a16:creationId xmlns:a16="http://schemas.microsoft.com/office/drawing/2014/main" id="{BB90C03A-3AEA-4CDE-BFC1-5C0AB1734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twoCellAnchor>
    <xdr:from>
      <xdr:col>8</xdr:col>
      <xdr:colOff>517922</xdr:colOff>
      <xdr:row>8</xdr:row>
      <xdr:rowOff>130969</xdr:rowOff>
    </xdr:from>
    <xdr:to>
      <xdr:col>16</xdr:col>
      <xdr:colOff>232172</xdr:colOff>
      <xdr:row>16</xdr:row>
      <xdr:rowOff>35719</xdr:rowOff>
    </xdr:to>
    <xdr:graphicFrame macro="">
      <xdr:nvGraphicFramePr>
        <xdr:cNvPr id="2" name="Chart 1">
          <a:extLst>
            <a:ext uri="{FF2B5EF4-FFF2-40B4-BE49-F238E27FC236}">
              <a16:creationId xmlns:a16="http://schemas.microsoft.com/office/drawing/2014/main" id="{5A77FB9A-3298-4A76-82C6-0273A15E1B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869156</xdr:colOff>
      <xdr:row>21</xdr:row>
      <xdr:rowOff>0</xdr:rowOff>
    </xdr:from>
    <xdr:to>
      <xdr:col>7</xdr:col>
      <xdr:colOff>1893094</xdr:colOff>
      <xdr:row>38</xdr:row>
      <xdr:rowOff>47624</xdr:rowOff>
    </xdr:to>
    <xdr:sp macro="" textlink="">
      <xdr:nvSpPr>
        <xdr:cNvPr id="3" name="Rectangle 2">
          <a:extLst>
            <a:ext uri="{FF2B5EF4-FFF2-40B4-BE49-F238E27FC236}">
              <a16:creationId xmlns:a16="http://schemas.microsoft.com/office/drawing/2014/main" id="{481802F7-53E0-46E4-9437-83FBC08C71E6}"/>
            </a:ext>
          </a:extLst>
        </xdr:cNvPr>
        <xdr:cNvSpPr/>
      </xdr:nvSpPr>
      <xdr:spPr>
        <a:xfrm>
          <a:off x="2809875" y="4000500"/>
          <a:ext cx="4941094" cy="316706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642937</xdr:colOff>
      <xdr:row>29</xdr:row>
      <xdr:rowOff>119064</xdr:rowOff>
    </xdr:from>
    <xdr:to>
      <xdr:col>7</xdr:col>
      <xdr:colOff>502443</xdr:colOff>
      <xdr:row>42</xdr:row>
      <xdr:rowOff>94934</xdr:rowOff>
    </xdr:to>
    <xdr:sp macro="" textlink="">
      <xdr:nvSpPr>
        <xdr:cNvPr id="17" name="Pie 1">
          <a:extLst>
            <a:ext uri="{FF2B5EF4-FFF2-40B4-BE49-F238E27FC236}">
              <a16:creationId xmlns:a16="http://schemas.microsoft.com/office/drawing/2014/main" id="{D4C1D8E4-D025-427B-8713-E03C4EDF10F4}"/>
            </a:ext>
          </a:extLst>
        </xdr:cNvPr>
        <xdr:cNvSpPr/>
      </xdr:nvSpPr>
      <xdr:spPr>
        <a:xfrm rot="5400000">
          <a:off x="4031615" y="4767105"/>
          <a:ext cx="1880870" cy="1800225"/>
        </a:xfrm>
        <a:prstGeom prst="pie">
          <a:avLst>
            <a:gd name="adj1" fmla="val 5345124"/>
            <a:gd name="adj2" fmla="val 16234873"/>
          </a:avLst>
        </a:prstGeom>
        <a:gradFill>
          <a:gsLst>
            <a:gs pos="0">
              <a:schemeClr val="bg1">
                <a:lumMod val="95000"/>
              </a:schemeClr>
            </a:gs>
            <a:gs pos="100000">
              <a:schemeClr val="bg1">
                <a:lumMod val="75000"/>
              </a:schemeClr>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488155</xdr:colOff>
      <xdr:row>34</xdr:row>
      <xdr:rowOff>130968</xdr:rowOff>
    </xdr:from>
    <xdr:to>
      <xdr:col>5</xdr:col>
      <xdr:colOff>697847</xdr:colOff>
      <xdr:row>36</xdr:row>
      <xdr:rowOff>70246</xdr:rowOff>
    </xdr:to>
    <xdr:sp macro="" textlink="">
      <xdr:nvSpPr>
        <xdr:cNvPr id="16" name="Oval 15">
          <a:extLst>
            <a:ext uri="{FF2B5EF4-FFF2-40B4-BE49-F238E27FC236}">
              <a16:creationId xmlns:a16="http://schemas.microsoft.com/office/drawing/2014/main" id="{C92BDDA6-428E-4BF0-B445-6A886CAA5818}"/>
            </a:ext>
          </a:extLst>
        </xdr:cNvPr>
        <xdr:cNvSpPr/>
      </xdr:nvSpPr>
      <xdr:spPr>
        <a:xfrm>
          <a:off x="4893468" y="5500687"/>
          <a:ext cx="209692" cy="225028"/>
        </a:xfrm>
        <a:prstGeom prst="ellipse">
          <a:avLst/>
        </a:prstGeom>
        <a:gradFill>
          <a:gsLst>
            <a:gs pos="0">
              <a:schemeClr val="tx1">
                <a:lumMod val="75000"/>
                <a:lumOff val="25000"/>
              </a:schemeClr>
            </a:gs>
            <a:gs pos="100000">
              <a:schemeClr val="tx1">
                <a:lumMod val="95000"/>
                <a:lumOff val="5000"/>
              </a:schemeClr>
            </a:gs>
          </a:gsLst>
          <a:lin ang="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845344</xdr:colOff>
      <xdr:row>26</xdr:row>
      <xdr:rowOff>27341</xdr:rowOff>
    </xdr:from>
    <xdr:to>
      <xdr:col>7</xdr:col>
      <xdr:colOff>1860232</xdr:colOff>
      <xdr:row>47</xdr:row>
      <xdr:rowOff>27142</xdr:rowOff>
    </xdr:to>
    <xdr:graphicFrame macro="">
      <xdr:nvGraphicFramePr>
        <xdr:cNvPr id="4" name="Chart 10">
          <a:extLst>
            <a:ext uri="{FF2B5EF4-FFF2-40B4-BE49-F238E27FC236}">
              <a16:creationId xmlns:a16="http://schemas.microsoft.com/office/drawing/2014/main" id="{80FE1CD1-9203-48AA-A1D7-946C993B11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47208</xdr:colOff>
      <xdr:row>34</xdr:row>
      <xdr:rowOff>171283</xdr:rowOff>
    </xdr:from>
    <xdr:to>
      <xdr:col>4</xdr:col>
      <xdr:colOff>539519</xdr:colOff>
      <xdr:row>36</xdr:row>
      <xdr:rowOff>136177</xdr:rowOff>
    </xdr:to>
    <xdr:sp macro="" textlink="">
      <xdr:nvSpPr>
        <xdr:cNvPr id="18" name="TextBox 17">
          <a:extLst>
            <a:ext uri="{FF2B5EF4-FFF2-40B4-BE49-F238E27FC236}">
              <a16:creationId xmlns:a16="http://schemas.microsoft.com/office/drawing/2014/main" id="{BA04C30C-8021-462F-A745-02EBE0DAED4F}"/>
            </a:ext>
          </a:extLst>
        </xdr:cNvPr>
        <xdr:cNvSpPr txBox="1"/>
      </xdr:nvSpPr>
      <xdr:spPr>
        <a:xfrm>
          <a:off x="3392864" y="6529221"/>
          <a:ext cx="492311" cy="345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tx1">
                  <a:lumMod val="65000"/>
                  <a:lumOff val="35000"/>
                </a:schemeClr>
              </a:solidFill>
            </a:rPr>
            <a:t>0%</a:t>
          </a:r>
        </a:p>
      </xdr:txBody>
    </xdr:sp>
    <xdr:clientData/>
  </xdr:twoCellAnchor>
  <xdr:twoCellAnchor>
    <xdr:from>
      <xdr:col>4</xdr:col>
      <xdr:colOff>255583</xdr:colOff>
      <xdr:row>30</xdr:row>
      <xdr:rowOff>52484</xdr:rowOff>
    </xdr:from>
    <xdr:to>
      <xdr:col>4</xdr:col>
      <xdr:colOff>884372</xdr:colOff>
      <xdr:row>31</xdr:row>
      <xdr:rowOff>105392</xdr:rowOff>
    </xdr:to>
    <xdr:sp macro="" textlink="">
      <xdr:nvSpPr>
        <xdr:cNvPr id="19" name="TextBox 18">
          <a:extLst>
            <a:ext uri="{FF2B5EF4-FFF2-40B4-BE49-F238E27FC236}">
              <a16:creationId xmlns:a16="http://schemas.microsoft.com/office/drawing/2014/main" id="{7242AED4-4FCE-4273-AE1D-7D0F118E009C}"/>
            </a:ext>
          </a:extLst>
        </xdr:cNvPr>
        <xdr:cNvSpPr txBox="1"/>
      </xdr:nvSpPr>
      <xdr:spPr>
        <a:xfrm>
          <a:off x="3601239" y="5648422"/>
          <a:ext cx="628789" cy="243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tx1">
                  <a:lumMod val="65000"/>
                  <a:lumOff val="35000"/>
                </a:schemeClr>
              </a:solidFill>
            </a:rPr>
            <a:t>20%</a:t>
          </a:r>
        </a:p>
      </xdr:txBody>
    </xdr:sp>
    <xdr:clientData/>
  </xdr:twoCellAnchor>
  <xdr:twoCellAnchor>
    <xdr:from>
      <xdr:col>4</xdr:col>
      <xdr:colOff>1187456</xdr:colOff>
      <xdr:row>26</xdr:row>
      <xdr:rowOff>95125</xdr:rowOff>
    </xdr:from>
    <xdr:to>
      <xdr:col>5</xdr:col>
      <xdr:colOff>584045</xdr:colOff>
      <xdr:row>28</xdr:row>
      <xdr:rowOff>15476</xdr:rowOff>
    </xdr:to>
    <xdr:sp macro="" textlink="">
      <xdr:nvSpPr>
        <xdr:cNvPr id="20" name="TextBox 19">
          <a:extLst>
            <a:ext uri="{FF2B5EF4-FFF2-40B4-BE49-F238E27FC236}">
              <a16:creationId xmlns:a16="http://schemas.microsoft.com/office/drawing/2014/main" id="{814BB050-AA54-4C98-858D-36F7C32B2115}"/>
            </a:ext>
          </a:extLst>
        </xdr:cNvPr>
        <xdr:cNvSpPr txBox="1"/>
      </xdr:nvSpPr>
      <xdr:spPr>
        <a:xfrm>
          <a:off x="4533112" y="5000500"/>
          <a:ext cx="682464" cy="25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tx1">
                  <a:lumMod val="65000"/>
                  <a:lumOff val="35000"/>
                </a:schemeClr>
              </a:solidFill>
            </a:rPr>
            <a:t>40%</a:t>
          </a:r>
        </a:p>
      </xdr:txBody>
    </xdr:sp>
    <xdr:clientData/>
  </xdr:twoCellAnchor>
  <xdr:twoCellAnchor>
    <xdr:from>
      <xdr:col>5</xdr:col>
      <xdr:colOff>852721</xdr:colOff>
      <xdr:row>26</xdr:row>
      <xdr:rowOff>44681</xdr:rowOff>
    </xdr:from>
    <xdr:to>
      <xdr:col>7</xdr:col>
      <xdr:colOff>267306</xdr:colOff>
      <xdr:row>28</xdr:row>
      <xdr:rowOff>82345</xdr:rowOff>
    </xdr:to>
    <xdr:sp macro="" textlink="">
      <xdr:nvSpPr>
        <xdr:cNvPr id="21" name="TextBox 20">
          <a:extLst>
            <a:ext uri="{FF2B5EF4-FFF2-40B4-BE49-F238E27FC236}">
              <a16:creationId xmlns:a16="http://schemas.microsoft.com/office/drawing/2014/main" id="{4FB13131-95CD-4885-A5B3-AF4BB1AE5960}"/>
            </a:ext>
          </a:extLst>
        </xdr:cNvPr>
        <xdr:cNvSpPr txBox="1"/>
      </xdr:nvSpPr>
      <xdr:spPr>
        <a:xfrm>
          <a:off x="5484252" y="4950056"/>
          <a:ext cx="640929" cy="371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tx1">
                  <a:lumMod val="65000"/>
                  <a:lumOff val="35000"/>
                </a:schemeClr>
              </a:solidFill>
            </a:rPr>
            <a:t>60%</a:t>
          </a:r>
        </a:p>
      </xdr:txBody>
    </xdr:sp>
    <xdr:clientData/>
  </xdr:twoCellAnchor>
  <xdr:twoCellAnchor>
    <xdr:from>
      <xdr:col>7</xdr:col>
      <xdr:colOff>462380</xdr:colOff>
      <xdr:row>30</xdr:row>
      <xdr:rowOff>56771</xdr:rowOff>
    </xdr:from>
    <xdr:to>
      <xdr:col>7</xdr:col>
      <xdr:colOff>1073370</xdr:colOff>
      <xdr:row>31</xdr:row>
      <xdr:rowOff>111973</xdr:rowOff>
    </xdr:to>
    <xdr:sp macro="" textlink="">
      <xdr:nvSpPr>
        <xdr:cNvPr id="22" name="TextBox 21">
          <a:extLst>
            <a:ext uri="{FF2B5EF4-FFF2-40B4-BE49-F238E27FC236}">
              <a16:creationId xmlns:a16="http://schemas.microsoft.com/office/drawing/2014/main" id="{FD3D948F-CEA1-43FD-B68D-C38277348CEC}"/>
            </a:ext>
          </a:extLst>
        </xdr:cNvPr>
        <xdr:cNvSpPr txBox="1"/>
      </xdr:nvSpPr>
      <xdr:spPr>
        <a:xfrm>
          <a:off x="6320255" y="5652709"/>
          <a:ext cx="610990" cy="24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tx1">
                  <a:lumMod val="65000"/>
                  <a:lumOff val="35000"/>
                </a:schemeClr>
              </a:solidFill>
            </a:rPr>
            <a:t>80%</a:t>
          </a:r>
        </a:p>
      </xdr:txBody>
    </xdr:sp>
    <xdr:clientData/>
  </xdr:twoCellAnchor>
  <xdr:twoCellAnchor>
    <xdr:from>
      <xdr:col>7</xdr:col>
      <xdr:colOff>744068</xdr:colOff>
      <xdr:row>34</xdr:row>
      <xdr:rowOff>163640</xdr:rowOff>
    </xdr:from>
    <xdr:to>
      <xdr:col>7</xdr:col>
      <xdr:colOff>1481698</xdr:colOff>
      <xdr:row>36</xdr:row>
      <xdr:rowOff>176298</xdr:rowOff>
    </xdr:to>
    <xdr:sp macro="" textlink="">
      <xdr:nvSpPr>
        <xdr:cNvPr id="23" name="TextBox 22">
          <a:extLst>
            <a:ext uri="{FF2B5EF4-FFF2-40B4-BE49-F238E27FC236}">
              <a16:creationId xmlns:a16="http://schemas.microsoft.com/office/drawing/2014/main" id="{28BD5179-2E87-48AC-9229-08A91D5B9AAB}"/>
            </a:ext>
          </a:extLst>
        </xdr:cNvPr>
        <xdr:cNvSpPr txBox="1"/>
      </xdr:nvSpPr>
      <xdr:spPr>
        <a:xfrm>
          <a:off x="6601943" y="6521578"/>
          <a:ext cx="737630" cy="393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tx1">
                  <a:lumMod val="65000"/>
                  <a:lumOff val="35000"/>
                </a:schemeClr>
              </a:solidFill>
            </a:rPr>
            <a:t>100%</a:t>
          </a:r>
        </a:p>
      </xdr:txBody>
    </xdr:sp>
    <xdr:clientData/>
  </xdr:twoCellAnchor>
  <xdr:twoCellAnchor>
    <xdr:from>
      <xdr:col>2</xdr:col>
      <xdr:colOff>916779</xdr:colOff>
      <xdr:row>21</xdr:row>
      <xdr:rowOff>71437</xdr:rowOff>
    </xdr:from>
    <xdr:to>
      <xdr:col>7</xdr:col>
      <xdr:colOff>1845467</xdr:colOff>
      <xdr:row>38</xdr:row>
      <xdr:rowOff>-1</xdr:rowOff>
    </xdr:to>
    <xdr:sp macro="" textlink="">
      <xdr:nvSpPr>
        <xdr:cNvPr id="5" name="Rectangle 4">
          <a:extLst>
            <a:ext uri="{FF2B5EF4-FFF2-40B4-BE49-F238E27FC236}">
              <a16:creationId xmlns:a16="http://schemas.microsoft.com/office/drawing/2014/main" id="{3DCB749B-B35C-4EB1-9977-9AA24A0325FD}"/>
            </a:ext>
          </a:extLst>
        </xdr:cNvPr>
        <xdr:cNvSpPr/>
      </xdr:nvSpPr>
      <xdr:spPr>
        <a:xfrm>
          <a:off x="2857498" y="4071937"/>
          <a:ext cx="4845844" cy="2667000"/>
        </a:xfrm>
        <a:prstGeom prst="rect">
          <a:avLst/>
        </a:prstGeom>
        <a:no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571496</xdr:colOff>
      <xdr:row>22</xdr:row>
      <xdr:rowOff>95250</xdr:rowOff>
    </xdr:from>
    <xdr:to>
      <xdr:col>7</xdr:col>
      <xdr:colOff>797715</xdr:colOff>
      <xdr:row>24</xdr:row>
      <xdr:rowOff>130969</xdr:rowOff>
    </xdr:to>
    <xdr:sp macro="" textlink="">
      <xdr:nvSpPr>
        <xdr:cNvPr id="6" name="TextBox 5">
          <a:extLst>
            <a:ext uri="{FF2B5EF4-FFF2-40B4-BE49-F238E27FC236}">
              <a16:creationId xmlns:a16="http://schemas.microsoft.com/office/drawing/2014/main" id="{D8465949-2C63-4D9E-8B0E-D481AEAC94C1}"/>
            </a:ext>
          </a:extLst>
        </xdr:cNvPr>
        <xdr:cNvSpPr txBox="1"/>
      </xdr:nvSpPr>
      <xdr:spPr>
        <a:xfrm>
          <a:off x="3917152" y="4286250"/>
          <a:ext cx="2738438" cy="416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n>
                <a:noFill/>
              </a:ln>
              <a:solidFill>
                <a:schemeClr val="tx1"/>
              </a:solidFill>
              <a:effectLst>
                <a:outerShdw blurRad="50800" dist="38100" dir="2700000" algn="tl" rotWithShape="0">
                  <a:prstClr val="black">
                    <a:alpha val="40000"/>
                  </a:prstClr>
                </a:outerShdw>
              </a:effectLst>
              <a:latin typeface="Georgia" panose="02040502050405020303" pitchFamily="18" charset="0"/>
            </a:rPr>
            <a:t>Chapter Collection Rate</a:t>
          </a:r>
        </a:p>
      </xdr:txBody>
    </xdr:sp>
    <xdr:clientData/>
  </xdr:twoCellAnchor>
  <xdr:twoCellAnchor>
    <xdr:from>
      <xdr:col>0</xdr:col>
      <xdr:colOff>176217</xdr:colOff>
      <xdr:row>0</xdr:row>
      <xdr:rowOff>188122</xdr:rowOff>
    </xdr:from>
    <xdr:to>
      <xdr:col>11</xdr:col>
      <xdr:colOff>904875</xdr:colOff>
      <xdr:row>6</xdr:row>
      <xdr:rowOff>7726</xdr:rowOff>
    </xdr:to>
    <xdr:grpSp>
      <xdr:nvGrpSpPr>
        <xdr:cNvPr id="31" name="Group 30">
          <a:extLst>
            <a:ext uri="{FF2B5EF4-FFF2-40B4-BE49-F238E27FC236}">
              <a16:creationId xmlns:a16="http://schemas.microsoft.com/office/drawing/2014/main" id="{3E307F02-C7B7-42A6-B22E-29D77164DE36}"/>
            </a:ext>
          </a:extLst>
        </xdr:cNvPr>
        <xdr:cNvGrpSpPr/>
      </xdr:nvGrpSpPr>
      <xdr:grpSpPr>
        <a:xfrm>
          <a:off x="176217" y="188122"/>
          <a:ext cx="12575377" cy="962604"/>
          <a:chOff x="273844" y="166688"/>
          <a:chExt cx="9453562" cy="962604"/>
        </a:xfrm>
      </xdr:grpSpPr>
      <xdr:grpSp>
        <xdr:nvGrpSpPr>
          <xdr:cNvPr id="32" name="Group 31">
            <a:extLst>
              <a:ext uri="{FF2B5EF4-FFF2-40B4-BE49-F238E27FC236}">
                <a16:creationId xmlns:a16="http://schemas.microsoft.com/office/drawing/2014/main" id="{E3480F1A-D872-414A-A48B-9F0CF872A6C2}"/>
              </a:ext>
            </a:extLst>
          </xdr:cNvPr>
          <xdr:cNvGrpSpPr/>
        </xdr:nvGrpSpPr>
        <xdr:grpSpPr>
          <a:xfrm>
            <a:off x="273844" y="166688"/>
            <a:ext cx="9453562" cy="962604"/>
            <a:chOff x="180474" y="190500"/>
            <a:chExt cx="12801600" cy="938792"/>
          </a:xfrm>
        </xdr:grpSpPr>
        <xdr:sp macro="" textlink="">
          <xdr:nvSpPr>
            <xdr:cNvPr id="34" name="Rounded Rectangle 17">
              <a:extLst>
                <a:ext uri="{FF2B5EF4-FFF2-40B4-BE49-F238E27FC236}">
                  <a16:creationId xmlns:a16="http://schemas.microsoft.com/office/drawing/2014/main" id="{351ABA89-E2E8-4E1D-B025-610B617DC2C1}"/>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1FB023CE-C8AD-442F-A151-B6A1C43044E2}"/>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TextBox 35">
              <a:extLst>
                <a:ext uri="{FF2B5EF4-FFF2-40B4-BE49-F238E27FC236}">
                  <a16:creationId xmlns:a16="http://schemas.microsoft.com/office/drawing/2014/main" id="{DDDF031E-ABCF-44FA-B48B-20779F95B0D9}"/>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37" name="TextBox 36">
              <a:extLst>
                <a:ext uri="{FF2B5EF4-FFF2-40B4-BE49-F238E27FC236}">
                  <a16:creationId xmlns:a16="http://schemas.microsoft.com/office/drawing/2014/main" id="{382AE65F-2B89-4960-AB04-91F96C097A3A}"/>
                </a:ext>
              </a:extLst>
            </xdr:cNvPr>
            <xdr:cNvSpPr txBox="1"/>
          </xdr:nvSpPr>
          <xdr:spPr>
            <a:xfrm>
              <a:off x="1438808" y="711019"/>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a:t>
              </a:r>
            </a:p>
          </xdr:txBody>
        </xdr:sp>
      </xdr:grpSp>
      <xdr:pic>
        <xdr:nvPicPr>
          <xdr:cNvPr id="33" name="Picture 32">
            <a:extLst>
              <a:ext uri="{FF2B5EF4-FFF2-40B4-BE49-F238E27FC236}">
                <a16:creationId xmlns:a16="http://schemas.microsoft.com/office/drawing/2014/main" id="{6FFD8FEC-B675-49F6-A87C-72C10637CD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ikes-my.sharepoint.com/Users/592807/Documents/Personal/Data-Visualization-Exercises-COMPL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ing Charts"/>
      <sheetName val="Bar &amp; Column Charts"/>
      <sheetName val="Histogram &amp; Pareto Charts"/>
      <sheetName val="Line Charts"/>
      <sheetName val="Area Charts"/>
      <sheetName val="Pie &amp; Donut Charts"/>
      <sheetName val="Scatter Plots &amp; Bubble Charts"/>
      <sheetName val="Box &amp; Whisker Charts"/>
      <sheetName val="Tree Maps &amp; Sunburst Charts"/>
      <sheetName val="Waterfall &amp; Funnel Charts"/>
      <sheetName val="Radar Charts"/>
      <sheetName val="Stock Charts"/>
      <sheetName val="Heat Maps"/>
      <sheetName val="Surface Charts"/>
      <sheetName val="Power Map"/>
      <sheetName val="Combo Charts"/>
      <sheetName val="Sparklines"/>
      <sheetName val="Image Overlay Charts"/>
      <sheetName val="Binary Date Ranges"/>
      <sheetName val="Automatic Chart Updates"/>
      <sheetName val="Scroll &amp; Zoom Charts"/>
      <sheetName val="Animating Changes Over Time"/>
      <sheetName val="Dynamic Dashboard"/>
      <sheetName val="Value-Based Formatting"/>
      <sheetName val="Dynamic Series Selection"/>
      <sheetName val="Custom Pacing Chart"/>
      <sheetName val="Gauge Chart"/>
      <sheetName val="Sheet1"/>
      <sheetName val="Array Percentage Gr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Date</v>
          </cell>
          <cell r="B1" t="str">
            <v>Temperature</v>
          </cell>
        </row>
        <row r="2">
          <cell r="A2">
            <v>42461</v>
          </cell>
          <cell r="B2">
            <v>88</v>
          </cell>
        </row>
        <row r="3">
          <cell r="A3">
            <v>42462</v>
          </cell>
          <cell r="B3">
            <v>88</v>
          </cell>
        </row>
        <row r="4">
          <cell r="A4">
            <v>42463</v>
          </cell>
          <cell r="B4">
            <v>81</v>
          </cell>
        </row>
        <row r="5">
          <cell r="A5">
            <v>42464</v>
          </cell>
          <cell r="B5">
            <v>82</v>
          </cell>
        </row>
        <row r="6">
          <cell r="A6">
            <v>42465</v>
          </cell>
          <cell r="B6">
            <v>77</v>
          </cell>
        </row>
        <row r="7">
          <cell r="A7">
            <v>42466</v>
          </cell>
          <cell r="B7">
            <v>80</v>
          </cell>
        </row>
        <row r="8">
          <cell r="A8">
            <v>42467</v>
          </cell>
          <cell r="B8">
            <v>75</v>
          </cell>
        </row>
        <row r="9">
          <cell r="A9">
            <v>42468</v>
          </cell>
          <cell r="B9">
            <v>77</v>
          </cell>
        </row>
        <row r="10">
          <cell r="A10">
            <v>42469</v>
          </cell>
          <cell r="B10">
            <v>75</v>
          </cell>
        </row>
        <row r="11">
          <cell r="A11">
            <v>42470</v>
          </cell>
          <cell r="B11">
            <v>80</v>
          </cell>
        </row>
        <row r="12">
          <cell r="A12">
            <v>42471</v>
          </cell>
          <cell r="B12">
            <v>88</v>
          </cell>
        </row>
        <row r="13">
          <cell r="A13">
            <v>42472</v>
          </cell>
          <cell r="B13">
            <v>79</v>
          </cell>
        </row>
        <row r="14">
          <cell r="A14">
            <v>42473</v>
          </cell>
          <cell r="B14">
            <v>85</v>
          </cell>
        </row>
        <row r="15">
          <cell r="A15">
            <v>42474</v>
          </cell>
          <cell r="B15">
            <v>84</v>
          </cell>
        </row>
        <row r="16">
          <cell r="A16">
            <v>42475</v>
          </cell>
          <cell r="B16">
            <v>86</v>
          </cell>
        </row>
        <row r="17">
          <cell r="A17">
            <v>42476</v>
          </cell>
          <cell r="B17">
            <v>76</v>
          </cell>
        </row>
        <row r="18">
          <cell r="A18">
            <v>42477</v>
          </cell>
          <cell r="B18">
            <v>77</v>
          </cell>
        </row>
        <row r="19">
          <cell r="A19">
            <v>42478</v>
          </cell>
          <cell r="B19">
            <v>85</v>
          </cell>
        </row>
        <row r="20">
          <cell r="A20">
            <v>42479</v>
          </cell>
          <cell r="B20">
            <v>80</v>
          </cell>
        </row>
        <row r="21">
          <cell r="A21">
            <v>42480</v>
          </cell>
          <cell r="B21">
            <v>76</v>
          </cell>
        </row>
        <row r="22">
          <cell r="A22">
            <v>42481</v>
          </cell>
          <cell r="B22">
            <v>74</v>
          </cell>
        </row>
        <row r="23">
          <cell r="A23">
            <v>42482</v>
          </cell>
          <cell r="B23">
            <v>79</v>
          </cell>
        </row>
        <row r="24">
          <cell r="A24">
            <v>42483</v>
          </cell>
          <cell r="B24">
            <v>82</v>
          </cell>
        </row>
        <row r="25">
          <cell r="A25">
            <v>42484</v>
          </cell>
          <cell r="B25">
            <v>83</v>
          </cell>
        </row>
        <row r="26">
          <cell r="A26">
            <v>42485</v>
          </cell>
          <cell r="B26">
            <v>87</v>
          </cell>
        </row>
        <row r="27">
          <cell r="A27">
            <v>42486</v>
          </cell>
          <cell r="B27">
            <v>74</v>
          </cell>
        </row>
        <row r="28">
          <cell r="A28">
            <v>42487</v>
          </cell>
          <cell r="B28">
            <v>78</v>
          </cell>
        </row>
        <row r="29">
          <cell r="A29">
            <v>42488</v>
          </cell>
        </row>
      </sheetData>
      <sheetData sheetId="20">
        <row r="3">
          <cell r="B3" t="str">
            <v>Jan</v>
          </cell>
          <cell r="C3">
            <v>1696583</v>
          </cell>
          <cell r="E3">
            <v>1.5432784602934251E-2</v>
          </cell>
        </row>
        <row r="17">
          <cell r="D17">
            <v>7</v>
          </cell>
        </row>
        <row r="18">
          <cell r="D18">
            <v>4</v>
          </cell>
        </row>
      </sheetData>
      <sheetData sheetId="21"/>
      <sheetData sheetId="22">
        <row r="4">
          <cell r="S4" t="str">
            <v>AB</v>
          </cell>
          <cell r="T4" t="str">
            <v>H</v>
          </cell>
          <cell r="U4" t="str">
            <v>AVG</v>
          </cell>
          <cell r="V4" t="str">
            <v>R</v>
          </cell>
          <cell r="W4" t="str">
            <v>2B</v>
          </cell>
          <cell r="X4" t="str">
            <v>3B</v>
          </cell>
          <cell r="Y4" t="str">
            <v>HR</v>
          </cell>
          <cell r="Z4" t="str">
            <v>RBI</v>
          </cell>
          <cell r="AA4" t="str">
            <v>SB</v>
          </cell>
          <cell r="AB4" t="str">
            <v>CS</v>
          </cell>
          <cell r="AC4" t="str">
            <v>SB%</v>
          </cell>
          <cell r="AD4" t="str">
            <v>BB</v>
          </cell>
          <cell r="AE4" t="str">
            <v>K</v>
          </cell>
          <cell r="AF4" t="str">
            <v>K/BB</v>
          </cell>
        </row>
        <row r="5">
          <cell r="S5">
            <v>592</v>
          </cell>
        </row>
        <row r="14">
          <cell r="Y14" t="str">
            <v>R</v>
          </cell>
          <cell r="AB14" t="str">
            <v>CS</v>
          </cell>
        </row>
      </sheetData>
      <sheetData sheetId="23"/>
      <sheetData sheetId="24"/>
      <sheetData sheetId="25">
        <row r="1">
          <cell r="C1" t="str">
            <v>Cumulative Rev</v>
          </cell>
        </row>
        <row r="2">
          <cell r="C2">
            <v>2837</v>
          </cell>
        </row>
        <row r="3">
          <cell r="C3">
            <v>12118</v>
          </cell>
        </row>
        <row r="4">
          <cell r="C4">
            <v>14885.19</v>
          </cell>
        </row>
        <row r="5">
          <cell r="C5">
            <v>17007.190000000002</v>
          </cell>
        </row>
        <row r="6">
          <cell r="C6">
            <v>18407.190000000002</v>
          </cell>
        </row>
        <row r="7">
          <cell r="C7">
            <v>21225.190000000002</v>
          </cell>
        </row>
        <row r="8">
          <cell r="C8">
            <v>24724.79</v>
          </cell>
        </row>
        <row r="9">
          <cell r="C9">
            <v>27170.47</v>
          </cell>
        </row>
        <row r="10">
          <cell r="C10">
            <v>35443.47</v>
          </cell>
        </row>
        <row r="11">
          <cell r="C11">
            <v>38300.68</v>
          </cell>
        </row>
        <row r="12">
          <cell r="C12">
            <v>39623.33</v>
          </cell>
        </row>
        <row r="13">
          <cell r="C13">
            <v>52044.81</v>
          </cell>
        </row>
        <row r="14">
          <cell r="C14">
            <v>58352.78</v>
          </cell>
        </row>
        <row r="15">
          <cell r="C15">
            <v>70280.78</v>
          </cell>
        </row>
        <row r="16">
          <cell r="C16">
            <v>83553.78</v>
          </cell>
        </row>
        <row r="17">
          <cell r="C17">
            <v>90915.78</v>
          </cell>
        </row>
        <row r="18">
          <cell r="C18">
            <v>95541.78</v>
          </cell>
        </row>
        <row r="19">
          <cell r="C19">
            <v>96669.78</v>
          </cell>
        </row>
        <row r="20">
          <cell r="C20">
            <v>99150.78</v>
          </cell>
        </row>
        <row r="21">
          <cell r="C21">
            <v>101968.78</v>
          </cell>
        </row>
        <row r="22">
          <cell r="C22" t="str">
            <v>-</v>
          </cell>
        </row>
        <row r="23">
          <cell r="C23" t="str">
            <v>-</v>
          </cell>
        </row>
        <row r="24">
          <cell r="C24" t="str">
            <v>-</v>
          </cell>
        </row>
        <row r="25">
          <cell r="C25" t="str">
            <v>-</v>
          </cell>
        </row>
        <row r="26">
          <cell r="C26" t="str">
            <v>-</v>
          </cell>
        </row>
        <row r="27">
          <cell r="C27" t="str">
            <v>-</v>
          </cell>
        </row>
        <row r="28">
          <cell r="C28" t="str">
            <v>-</v>
          </cell>
        </row>
        <row r="29">
          <cell r="C29" t="str">
            <v>-</v>
          </cell>
        </row>
        <row r="30">
          <cell r="C30" t="str">
            <v>-</v>
          </cell>
        </row>
        <row r="31">
          <cell r="C31" t="str">
            <v>-</v>
          </cell>
        </row>
      </sheetData>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5"/>
  <sheetViews>
    <sheetView showGridLines="0" zoomScale="80" zoomScaleNormal="80" workbookViewId="0">
      <selection activeCell="B8" sqref="B8"/>
    </sheetView>
  </sheetViews>
  <sheetFormatPr defaultRowHeight="12.75" x14ac:dyDescent="0.2"/>
  <cols>
    <col min="1" max="1" width="2.7109375" customWidth="1"/>
    <col min="2" max="3" width="15.7109375" customWidth="1"/>
    <col min="4" max="4" width="27.28515625" customWidth="1"/>
    <col min="5" max="5" width="85.7109375" customWidth="1"/>
  </cols>
  <sheetData>
    <row r="1" spans="2:5" ht="15" customHeight="1" x14ac:dyDescent="0.2"/>
    <row r="2" spans="2:5" ht="15" customHeight="1" x14ac:dyDescent="0.2"/>
    <row r="3" spans="2:5" ht="15" customHeight="1" x14ac:dyDescent="0.2"/>
    <row r="4" spans="2:5" ht="15" customHeight="1" x14ac:dyDescent="0.2"/>
    <row r="5" spans="2:5" ht="15" customHeight="1" x14ac:dyDescent="0.2"/>
    <row r="6" spans="2:5" ht="15" customHeight="1" x14ac:dyDescent="0.2"/>
    <row r="7" spans="2:5" ht="15" customHeight="1" x14ac:dyDescent="0.2"/>
    <row r="8" spans="2:5" ht="15" customHeight="1" x14ac:dyDescent="0.2"/>
    <row r="9" spans="2:5" ht="15" customHeight="1" x14ac:dyDescent="0.2"/>
    <row r="10" spans="2:5" ht="15" customHeight="1" x14ac:dyDescent="0.2">
      <c r="B10" s="289" t="s">
        <v>77</v>
      </c>
      <c r="C10" s="290"/>
      <c r="D10" s="290"/>
      <c r="E10" s="291"/>
    </row>
    <row r="11" spans="2:5" ht="15" customHeight="1" x14ac:dyDescent="0.2">
      <c r="B11" s="176"/>
      <c r="C11" s="177"/>
      <c r="D11" s="177"/>
      <c r="E11" s="178"/>
    </row>
    <row r="12" spans="2:5" x14ac:dyDescent="0.2">
      <c r="B12" s="176"/>
      <c r="C12" s="177"/>
      <c r="D12" s="177"/>
      <c r="E12" s="178"/>
    </row>
    <row r="13" spans="2:5" x14ac:dyDescent="0.2">
      <c r="B13" s="176"/>
      <c r="C13" s="177"/>
      <c r="D13" s="177"/>
      <c r="E13" s="178"/>
    </row>
    <row r="14" spans="2:5" x14ac:dyDescent="0.2">
      <c r="B14" s="176"/>
      <c r="C14" s="177"/>
      <c r="D14" s="177"/>
      <c r="E14" s="178"/>
    </row>
    <row r="15" spans="2:5" ht="13.5" thickBot="1" x14ac:dyDescent="0.25">
      <c r="B15" s="179"/>
      <c r="C15" s="180"/>
      <c r="D15" s="180"/>
      <c r="E15" s="181"/>
    </row>
    <row r="16" spans="2:5" ht="13.5" thickTop="1" x14ac:dyDescent="0.2">
      <c r="B16" s="89"/>
      <c r="C16" s="89"/>
      <c r="D16" s="89"/>
      <c r="E16" s="89"/>
    </row>
    <row r="17" spans="2:17" ht="15" x14ac:dyDescent="0.2">
      <c r="B17" s="292" t="s">
        <v>78</v>
      </c>
      <c r="C17" s="292"/>
      <c r="D17" s="292"/>
      <c r="E17" s="293"/>
      <c r="L17" s="306"/>
      <c r="M17" s="306"/>
      <c r="N17" s="306"/>
      <c r="O17" s="306"/>
      <c r="P17" s="306"/>
      <c r="Q17" s="12"/>
    </row>
    <row r="18" spans="2:17" ht="14.25" x14ac:dyDescent="0.2">
      <c r="B18" s="90" t="s">
        <v>79</v>
      </c>
      <c r="C18" s="90" t="s">
        <v>149</v>
      </c>
      <c r="D18" s="90" t="s">
        <v>7</v>
      </c>
      <c r="E18" s="91" t="s">
        <v>80</v>
      </c>
      <c r="L18" s="305"/>
      <c r="M18" s="305"/>
      <c r="N18" s="305"/>
      <c r="O18" s="305"/>
      <c r="P18" s="305"/>
      <c r="Q18" s="305"/>
    </row>
    <row r="19" spans="2:17" ht="90" customHeight="1" x14ac:dyDescent="0.2">
      <c r="B19" s="259">
        <v>1</v>
      </c>
      <c r="C19" s="260" t="s">
        <v>99</v>
      </c>
      <c r="D19" s="182" t="s">
        <v>150</v>
      </c>
      <c r="E19" s="183" t="s">
        <v>152</v>
      </c>
      <c r="L19" s="305"/>
      <c r="M19" s="305"/>
      <c r="N19" s="305"/>
      <c r="O19" s="305"/>
      <c r="P19" s="305"/>
      <c r="Q19" s="305"/>
    </row>
    <row r="20" spans="2:17" ht="90" customHeight="1" x14ac:dyDescent="0.2">
      <c r="B20" s="259">
        <v>2</v>
      </c>
      <c r="C20" s="261" t="s">
        <v>90</v>
      </c>
      <c r="D20" s="184" t="s">
        <v>106</v>
      </c>
      <c r="E20" s="183" t="s">
        <v>107</v>
      </c>
      <c r="L20" s="305"/>
      <c r="M20" s="305"/>
      <c r="N20" s="305"/>
      <c r="O20" s="305"/>
      <c r="P20" s="305"/>
      <c r="Q20" s="305"/>
    </row>
    <row r="21" spans="2:17" ht="90" customHeight="1" x14ac:dyDescent="0.2">
      <c r="B21" s="259">
        <v>3</v>
      </c>
      <c r="C21" s="261" t="s">
        <v>125</v>
      </c>
      <c r="D21" s="184" t="s">
        <v>100</v>
      </c>
      <c r="E21" s="183" t="s">
        <v>126</v>
      </c>
      <c r="L21" s="305"/>
      <c r="M21" s="305"/>
      <c r="N21" s="305"/>
      <c r="O21" s="305"/>
      <c r="P21" s="305"/>
      <c r="Q21" s="305"/>
    </row>
    <row r="22" spans="2:17" ht="90" customHeight="1" x14ac:dyDescent="0.2">
      <c r="B22" s="259">
        <v>4</v>
      </c>
      <c r="C22" s="261" t="s">
        <v>123</v>
      </c>
      <c r="D22" s="184" t="s">
        <v>166</v>
      </c>
      <c r="E22" s="183" t="s">
        <v>151</v>
      </c>
      <c r="G22" s="307"/>
      <c r="H22" s="307"/>
      <c r="I22" s="307"/>
      <c r="J22" s="307"/>
      <c r="K22" s="307"/>
      <c r="L22" s="307"/>
      <c r="M22" s="307"/>
      <c r="N22" s="307"/>
      <c r="O22" s="307"/>
      <c r="P22" s="307"/>
      <c r="Q22" s="307"/>
    </row>
    <row r="23" spans="2:17" ht="90" customHeight="1" x14ac:dyDescent="0.2">
      <c r="B23" s="259">
        <v>5</v>
      </c>
      <c r="C23" s="261" t="s">
        <v>8</v>
      </c>
      <c r="D23" s="184" t="s">
        <v>101</v>
      </c>
      <c r="E23" s="183" t="s">
        <v>127</v>
      </c>
      <c r="L23" s="305"/>
      <c r="M23" s="305"/>
      <c r="N23" s="305"/>
      <c r="O23" s="305"/>
      <c r="P23" s="305"/>
      <c r="Q23" s="305"/>
    </row>
    <row r="24" spans="2:17" ht="90" customHeight="1" x14ac:dyDescent="0.2">
      <c r="B24" s="259">
        <v>6</v>
      </c>
      <c r="C24" s="261" t="s">
        <v>43</v>
      </c>
      <c r="D24" s="184" t="s">
        <v>102</v>
      </c>
      <c r="E24" s="183" t="s">
        <v>163</v>
      </c>
    </row>
    <row r="25" spans="2:17" ht="90" customHeight="1" x14ac:dyDescent="0.2">
      <c r="B25" s="259">
        <v>7</v>
      </c>
      <c r="C25" s="261" t="s">
        <v>91</v>
      </c>
      <c r="D25" s="184" t="s">
        <v>165</v>
      </c>
      <c r="E25" s="183" t="s">
        <v>164</v>
      </c>
    </row>
    <row r="26" spans="2:17" ht="90" customHeight="1" thickBot="1" x14ac:dyDescent="0.25">
      <c r="B26" s="262">
        <v>8</v>
      </c>
      <c r="C26" s="263" t="s">
        <v>92</v>
      </c>
      <c r="D26" s="185" t="s">
        <v>155</v>
      </c>
      <c r="E26" s="186" t="s">
        <v>128</v>
      </c>
    </row>
    <row r="27" spans="2:17" ht="13.5" thickTop="1" x14ac:dyDescent="0.2">
      <c r="B27" s="89"/>
      <c r="C27" s="89"/>
      <c r="D27" s="89"/>
      <c r="E27" s="89"/>
    </row>
    <row r="28" spans="2:17" ht="20.100000000000001" customHeight="1" x14ac:dyDescent="0.2">
      <c r="B28" s="294" t="s">
        <v>81</v>
      </c>
      <c r="C28" s="295"/>
      <c r="D28" s="295"/>
      <c r="E28" s="296"/>
    </row>
    <row r="29" spans="2:17" ht="20.100000000000001" customHeight="1" x14ac:dyDescent="0.2">
      <c r="B29" s="297" t="s">
        <v>82</v>
      </c>
      <c r="C29" s="297"/>
      <c r="D29" s="297" t="s">
        <v>83</v>
      </c>
      <c r="E29" s="298"/>
    </row>
    <row r="30" spans="2:17" ht="39.950000000000003" customHeight="1" x14ac:dyDescent="0.2">
      <c r="B30" s="286" t="s">
        <v>103</v>
      </c>
      <c r="C30" s="286"/>
      <c r="D30" s="287" t="s">
        <v>153</v>
      </c>
      <c r="E30" s="288"/>
    </row>
    <row r="31" spans="2:17" ht="39.950000000000003" customHeight="1" x14ac:dyDescent="0.2">
      <c r="B31" s="302" t="s">
        <v>104</v>
      </c>
      <c r="C31" s="302"/>
      <c r="D31" s="287" t="s">
        <v>154</v>
      </c>
      <c r="E31" s="288"/>
    </row>
    <row r="32" spans="2:17" ht="39.950000000000003" customHeight="1" x14ac:dyDescent="0.2">
      <c r="B32" s="303" t="s">
        <v>105</v>
      </c>
      <c r="C32" s="303"/>
      <c r="D32" s="287" t="s">
        <v>124</v>
      </c>
      <c r="E32" s="288"/>
    </row>
    <row r="33" spans="2:5" ht="39.950000000000003" hidden="1" customHeight="1" x14ac:dyDescent="0.2">
      <c r="B33" s="304" t="s">
        <v>85</v>
      </c>
      <c r="C33" s="304"/>
      <c r="D33" s="287" t="s">
        <v>86</v>
      </c>
      <c r="E33" s="288"/>
    </row>
    <row r="34" spans="2:5" ht="39.950000000000003" customHeight="1" thickBot="1" x14ac:dyDescent="0.25">
      <c r="B34" s="299" t="s">
        <v>84</v>
      </c>
      <c r="C34" s="299"/>
      <c r="D34" s="300" t="s">
        <v>167</v>
      </c>
      <c r="E34" s="301"/>
    </row>
    <row r="35" spans="2:5" ht="13.5" thickTop="1" x14ac:dyDescent="0.2"/>
  </sheetData>
  <mergeCells count="22">
    <mergeCell ref="L23:Q23"/>
    <mergeCell ref="L17:P17"/>
    <mergeCell ref="L18:Q18"/>
    <mergeCell ref="L19:Q19"/>
    <mergeCell ref="L20:Q20"/>
    <mergeCell ref="L21:Q21"/>
    <mergeCell ref="G22:Q22"/>
    <mergeCell ref="B34:C34"/>
    <mergeCell ref="D34:E34"/>
    <mergeCell ref="B31:C31"/>
    <mergeCell ref="D31:E31"/>
    <mergeCell ref="B32:C32"/>
    <mergeCell ref="D32:E32"/>
    <mergeCell ref="B33:C33"/>
    <mergeCell ref="D33:E33"/>
    <mergeCell ref="B30:C30"/>
    <mergeCell ref="D30:E30"/>
    <mergeCell ref="B10:E10"/>
    <mergeCell ref="B17:E17"/>
    <mergeCell ref="B28:E28"/>
    <mergeCell ref="B29:C29"/>
    <mergeCell ref="D29:E29"/>
  </mergeCells>
  <hyperlinks>
    <hyperlink ref="C19" location="Introduction!A1" display="Introduction" xr:uid="{956CDCFD-588E-4321-BD6C-B98FF2C05F26}"/>
    <hyperlink ref="C20" location="'2. Fee Structure'!A1" display="Fee Structure" xr:uid="{18F8D0AF-6BC5-441E-B7E5-9B30DDA83576}"/>
    <hyperlink ref="C21" location="'3. Roster'!A1" display="Roster" xr:uid="{A99D9FE1-5DC3-4192-B1A4-153396C1D59E}"/>
    <hyperlink ref="C22" location="'4. Budget Input'!A1" display="Budget Input" xr:uid="{0D429000-4ED0-44D7-9850-3A856ECE9034}"/>
    <hyperlink ref="C23" location="'5. Income'!A1" display="Income" xr:uid="{1FA447DE-332A-48AC-AE9D-D352F9B06991}"/>
    <hyperlink ref="C24" location="'6. Expenses'!A1" display="Expenses" xr:uid="{3506D9AC-606F-4E3D-862F-831AE7E557FE}"/>
    <hyperlink ref="C25" location="'7, Operations'!A1" display="Operations" xr:uid="{B1876E5C-F433-42F0-A05A-C29580F93938}"/>
    <hyperlink ref="C26" location="'8. Summary'!A1" display="Summary" xr:uid="{2623C24A-9478-4C88-AEFE-E28A4972F9D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4E82E-199D-4E96-96E7-A622E9B62196}">
  <dimension ref="B1:L48"/>
  <sheetViews>
    <sheetView topLeftCell="A4" workbookViewId="0">
      <selection activeCell="C32" sqref="C32"/>
    </sheetView>
  </sheetViews>
  <sheetFormatPr defaultRowHeight="12.75" x14ac:dyDescent="0.2"/>
  <cols>
    <col min="2" max="2" width="31.7109375" bestFit="1" customWidth="1"/>
    <col min="3" max="3" width="32.5703125" customWidth="1"/>
    <col min="5" max="5" width="11.7109375" bestFit="1" customWidth="1"/>
    <col min="6" max="6" width="10.28515625" bestFit="1" customWidth="1"/>
    <col min="7" max="7" width="11.7109375" bestFit="1" customWidth="1"/>
    <col min="8" max="8" width="10.28515625" bestFit="1" customWidth="1"/>
  </cols>
  <sheetData>
    <row r="1" spans="2:12" ht="13.5" thickBot="1" x14ac:dyDescent="0.25"/>
    <row r="2" spans="2:12" x14ac:dyDescent="0.2">
      <c r="B2" s="158" t="s">
        <v>129</v>
      </c>
      <c r="C2" s="159" t="s">
        <v>130</v>
      </c>
      <c r="D2" s="160"/>
      <c r="E2" s="322" t="s">
        <v>137</v>
      </c>
      <c r="F2" s="322"/>
      <c r="G2" s="322"/>
      <c r="H2" s="322"/>
      <c r="I2" s="160"/>
      <c r="J2" s="160"/>
      <c r="K2" s="160"/>
      <c r="L2" s="161"/>
    </row>
    <row r="3" spans="2:12" x14ac:dyDescent="0.2">
      <c r="B3" s="162" t="s">
        <v>44</v>
      </c>
      <c r="C3" t="s">
        <v>91</v>
      </c>
      <c r="D3" s="164"/>
      <c r="E3" s="164" t="s">
        <v>138</v>
      </c>
      <c r="F3" s="164" t="s">
        <v>140</v>
      </c>
      <c r="G3" s="164" t="s">
        <v>139</v>
      </c>
      <c r="H3" s="164" t="s">
        <v>0</v>
      </c>
      <c r="I3" s="164"/>
      <c r="J3" s="164"/>
      <c r="K3" s="164"/>
      <c r="L3" s="165"/>
    </row>
    <row r="4" spans="2:12" x14ac:dyDescent="0.2">
      <c r="B4" s="162" t="s">
        <v>68</v>
      </c>
      <c r="C4" s="163" t="str">
        <f>'4. Budget Input'!B14</f>
        <v>Recruitment</v>
      </c>
      <c r="D4" s="164"/>
      <c r="E4" s="164" t="s">
        <v>141</v>
      </c>
      <c r="F4" s="166">
        <v>3000</v>
      </c>
      <c r="G4" s="164" t="s">
        <v>141</v>
      </c>
      <c r="H4" s="166">
        <v>3000</v>
      </c>
      <c r="I4" s="164"/>
      <c r="J4" s="164" t="s">
        <v>91</v>
      </c>
      <c r="K4" s="164"/>
      <c r="L4" s="165"/>
    </row>
    <row r="5" spans="2:12" x14ac:dyDescent="0.2">
      <c r="B5" s="162" t="s">
        <v>69</v>
      </c>
      <c r="C5" s="163" t="str">
        <f>'4. Budget Input'!B15</f>
        <v>Social</v>
      </c>
      <c r="D5" s="164"/>
      <c r="E5" s="164" t="s">
        <v>142</v>
      </c>
      <c r="F5" s="166">
        <v>1500</v>
      </c>
      <c r="G5" s="164" t="s">
        <v>142</v>
      </c>
      <c r="H5" s="166">
        <v>1500</v>
      </c>
      <c r="I5" s="164"/>
      <c r="J5" s="164" t="s">
        <v>156</v>
      </c>
      <c r="K5" s="164"/>
      <c r="L5" s="165"/>
    </row>
    <row r="6" spans="2:12" x14ac:dyDescent="0.2">
      <c r="B6" s="162" t="s">
        <v>18</v>
      </c>
      <c r="C6" s="163" t="str">
        <f>'4. Budget Input'!B16</f>
        <v>Formal</v>
      </c>
      <c r="D6" s="164"/>
      <c r="E6" s="164" t="s">
        <v>143</v>
      </c>
      <c r="F6" s="166">
        <v>28.75</v>
      </c>
      <c r="G6" s="164" t="s">
        <v>143</v>
      </c>
      <c r="H6" s="166">
        <v>28.75</v>
      </c>
      <c r="I6" s="164"/>
      <c r="J6" s="164"/>
      <c r="K6" s="164"/>
      <c r="L6" s="165"/>
    </row>
    <row r="7" spans="2:12" x14ac:dyDescent="0.2">
      <c r="B7" s="162" t="s">
        <v>46</v>
      </c>
      <c r="C7" s="163" t="str">
        <f>'4. Budget Input'!B17</f>
        <v>New Member Education</v>
      </c>
      <c r="D7" s="164"/>
      <c r="E7" s="164" t="s">
        <v>144</v>
      </c>
      <c r="F7" s="166">
        <v>290</v>
      </c>
      <c r="G7" s="164" t="s">
        <v>144</v>
      </c>
      <c r="H7" s="166">
        <v>290</v>
      </c>
      <c r="I7" s="164"/>
      <c r="J7" s="164"/>
      <c r="K7" s="164"/>
      <c r="L7" s="165"/>
    </row>
    <row r="8" spans="2:12" x14ac:dyDescent="0.2">
      <c r="B8" s="162" t="s">
        <v>12</v>
      </c>
      <c r="C8" s="163" t="str">
        <f>'4. Budget Input'!B18</f>
        <v>Alumni Relations</v>
      </c>
      <c r="D8" s="164"/>
      <c r="E8" s="164" t="s">
        <v>146</v>
      </c>
      <c r="F8" s="166">
        <v>13</v>
      </c>
      <c r="G8" s="164" t="s">
        <v>146</v>
      </c>
      <c r="H8" s="166">
        <v>13</v>
      </c>
      <c r="I8" s="164"/>
      <c r="J8" s="164"/>
      <c r="K8" s="164"/>
      <c r="L8" s="165"/>
    </row>
    <row r="9" spans="2:12" x14ac:dyDescent="0.2">
      <c r="B9" s="167"/>
      <c r="C9" s="163" t="str">
        <f>'4. Budget Input'!B19</f>
        <v>Brotherhood</v>
      </c>
      <c r="D9" s="164"/>
      <c r="E9" s="164" t="s">
        <v>147</v>
      </c>
      <c r="F9" s="166">
        <v>7</v>
      </c>
      <c r="G9" s="164" t="s">
        <v>147</v>
      </c>
      <c r="H9" s="166">
        <v>7</v>
      </c>
      <c r="I9" s="164"/>
      <c r="J9" s="164"/>
      <c r="K9" s="164"/>
      <c r="L9" s="165"/>
    </row>
    <row r="10" spans="2:12" x14ac:dyDescent="0.2">
      <c r="B10" s="167"/>
      <c r="C10" s="163" t="str">
        <f>'4. Budget Input'!B20</f>
        <v>Public Relations</v>
      </c>
      <c r="D10" s="164"/>
      <c r="E10" s="164" t="s">
        <v>148</v>
      </c>
      <c r="F10" s="166">
        <v>13.5</v>
      </c>
      <c r="G10" s="164" t="s">
        <v>148</v>
      </c>
      <c r="H10" s="166">
        <v>13.5</v>
      </c>
      <c r="I10" s="164"/>
      <c r="J10" s="164"/>
      <c r="K10" s="164"/>
      <c r="L10" s="165"/>
    </row>
    <row r="11" spans="2:12" x14ac:dyDescent="0.2">
      <c r="B11" s="167"/>
      <c r="C11" s="163" t="str">
        <f>'4. Budget Input'!B21</f>
        <v>Scholarship</v>
      </c>
      <c r="D11" s="164"/>
      <c r="E11" s="164"/>
      <c r="F11" s="164"/>
      <c r="G11" s="164"/>
      <c r="H11" s="164"/>
      <c r="I11" s="164"/>
      <c r="J11" s="164"/>
      <c r="K11" s="164"/>
      <c r="L11" s="165"/>
    </row>
    <row r="12" spans="2:12" x14ac:dyDescent="0.2">
      <c r="B12" s="167"/>
      <c r="C12" s="163" t="str">
        <f>'4. Budget Input'!B22</f>
        <v>Athletics</v>
      </c>
      <c r="D12" s="164"/>
      <c r="E12" s="164"/>
      <c r="F12" s="164"/>
      <c r="G12" s="164"/>
      <c r="H12" s="164"/>
      <c r="I12" s="164"/>
      <c r="J12" s="164"/>
      <c r="K12" s="164"/>
      <c r="L12" s="165"/>
    </row>
    <row r="13" spans="2:12" x14ac:dyDescent="0.2">
      <c r="B13" s="167"/>
      <c r="C13" s="163" t="str">
        <f>'4. Budget Input'!B23</f>
        <v>Continuing Education</v>
      </c>
      <c r="D13" s="164"/>
      <c r="E13" s="164"/>
      <c r="F13" s="164"/>
      <c r="G13" s="164"/>
      <c r="H13" s="164"/>
      <c r="I13" s="164"/>
      <c r="J13" s="164"/>
      <c r="K13" s="164"/>
      <c r="L13" s="165"/>
    </row>
    <row r="14" spans="2:12" x14ac:dyDescent="0.2">
      <c r="B14" s="167"/>
      <c r="C14" s="163" t="str">
        <f>'4. Budget Input'!B24</f>
        <v>Executive Council</v>
      </c>
      <c r="D14" s="164"/>
      <c r="E14" s="164"/>
      <c r="F14" s="164"/>
      <c r="G14" s="164"/>
      <c r="H14" s="164"/>
      <c r="I14" s="164"/>
      <c r="J14" s="164"/>
      <c r="K14" s="164"/>
      <c r="L14" s="165"/>
    </row>
    <row r="15" spans="2:12" x14ac:dyDescent="0.2">
      <c r="B15" s="167"/>
      <c r="C15" s="163" t="str">
        <f>'4. Budget Input'!B25</f>
        <v>Historian</v>
      </c>
      <c r="D15" s="164"/>
      <c r="E15" s="164"/>
      <c r="F15" s="164"/>
      <c r="G15" s="164"/>
      <c r="H15" s="164"/>
      <c r="I15" s="164"/>
      <c r="J15" s="164"/>
      <c r="K15" s="164"/>
      <c r="L15" s="165"/>
    </row>
    <row r="16" spans="2:12" x14ac:dyDescent="0.2">
      <c r="B16" s="167"/>
      <c r="C16" s="163" t="str">
        <f>'4. Budget Input'!B26</f>
        <v>Health &amp; Safety</v>
      </c>
      <c r="D16" s="164"/>
      <c r="E16" s="164"/>
      <c r="F16" s="164"/>
      <c r="G16" s="164"/>
      <c r="H16" s="164"/>
      <c r="I16" s="164"/>
      <c r="J16" s="164"/>
      <c r="K16" s="164"/>
      <c r="L16" s="165"/>
    </row>
    <row r="17" spans="2:12" x14ac:dyDescent="0.2">
      <c r="B17" s="167"/>
      <c r="C17" s="163" t="str">
        <f>'4. Budget Input'!B27</f>
        <v>Campus Involvement</v>
      </c>
      <c r="D17" s="164"/>
      <c r="E17" s="164"/>
      <c r="F17" s="164"/>
      <c r="G17" s="164"/>
      <c r="H17" s="164"/>
      <c r="I17" s="164"/>
      <c r="J17" s="164"/>
      <c r="K17" s="164"/>
      <c r="L17" s="165"/>
    </row>
    <row r="18" spans="2:12" x14ac:dyDescent="0.2">
      <c r="B18" s="167"/>
      <c r="C18" s="163" t="str">
        <f>'4. Budget Input'!B28</f>
        <v>Community Service</v>
      </c>
      <c r="D18" s="164"/>
      <c r="E18" s="164"/>
      <c r="F18" s="164"/>
      <c r="G18" s="164"/>
      <c r="H18" s="164"/>
      <c r="I18" s="164"/>
      <c r="J18" s="164"/>
      <c r="K18" s="164"/>
      <c r="L18" s="165"/>
    </row>
    <row r="19" spans="2:12" x14ac:dyDescent="0.2">
      <c r="B19" s="167"/>
      <c r="C19" s="163" t="str">
        <f>'4. Budget Input'!B29</f>
        <v>Special Events</v>
      </c>
      <c r="D19" s="164"/>
      <c r="E19" s="164"/>
      <c r="F19" s="164"/>
      <c r="G19" s="164"/>
      <c r="H19" s="164"/>
      <c r="I19" s="164"/>
      <c r="J19" s="164"/>
      <c r="K19" s="164"/>
      <c r="L19" s="165"/>
    </row>
    <row r="20" spans="2:12" x14ac:dyDescent="0.2">
      <c r="B20" s="167"/>
      <c r="C20" s="163" t="str">
        <f>'4. Budget Input'!B30</f>
        <v>Composite</v>
      </c>
      <c r="D20" s="164"/>
      <c r="E20" s="164"/>
      <c r="F20" s="164"/>
      <c r="G20" s="164"/>
      <c r="H20" s="164"/>
      <c r="I20" s="164"/>
      <c r="J20" s="164"/>
      <c r="K20" s="164"/>
      <c r="L20" s="165"/>
    </row>
    <row r="21" spans="2:12" x14ac:dyDescent="0.2">
      <c r="B21" s="167"/>
      <c r="C21" s="163" t="str">
        <f>'4. Budget Input'!B31</f>
        <v>Philanthropy</v>
      </c>
      <c r="D21" s="164"/>
      <c r="E21" s="164"/>
      <c r="F21" s="164"/>
      <c r="G21" s="164"/>
      <c r="H21" s="164"/>
      <c r="I21" s="164"/>
      <c r="J21" s="164"/>
      <c r="K21" s="164"/>
      <c r="L21" s="165"/>
    </row>
    <row r="22" spans="2:12" x14ac:dyDescent="0.2">
      <c r="B22" s="167"/>
      <c r="C22" s="163" t="str">
        <f>'4. Budget Input'!B32</f>
        <v>Other Programming Expense 1</v>
      </c>
      <c r="D22" s="164"/>
      <c r="E22" s="164"/>
      <c r="F22" s="164"/>
      <c r="G22" s="164"/>
      <c r="H22" s="164"/>
      <c r="I22" s="164"/>
      <c r="J22" s="164"/>
      <c r="K22" s="164"/>
      <c r="L22" s="165"/>
    </row>
    <row r="23" spans="2:12" x14ac:dyDescent="0.2">
      <c r="B23" s="167"/>
      <c r="C23" s="163" t="str">
        <f>'4. Budget Input'!B33</f>
        <v>Other Programming Expense 2</v>
      </c>
      <c r="D23" s="164"/>
      <c r="E23" s="164"/>
      <c r="F23" s="164"/>
      <c r="G23" s="164"/>
      <c r="H23" s="164"/>
      <c r="I23" s="164"/>
      <c r="J23" s="164"/>
      <c r="K23" s="164"/>
      <c r="L23" s="165"/>
    </row>
    <row r="24" spans="2:12" x14ac:dyDescent="0.2">
      <c r="B24" s="167"/>
      <c r="C24" s="163" t="str">
        <f>'4. Budget Input'!B34</f>
        <v>Other Programming Expense 3</v>
      </c>
      <c r="D24" s="164"/>
      <c r="E24" s="164"/>
      <c r="F24" s="164"/>
      <c r="G24" s="164"/>
      <c r="H24" s="164"/>
      <c r="I24" s="164"/>
      <c r="J24" s="164"/>
      <c r="K24" s="164"/>
      <c r="L24" s="165"/>
    </row>
    <row r="25" spans="2:12" x14ac:dyDescent="0.2">
      <c r="B25" s="167"/>
      <c r="C25" s="163" t="str">
        <f>'4. Budget Input'!B35</f>
        <v>Other Programming Expense 4</v>
      </c>
      <c r="D25" s="164"/>
      <c r="E25" s="164"/>
      <c r="F25" s="164"/>
      <c r="G25" s="164"/>
      <c r="H25" s="164"/>
      <c r="I25" s="164"/>
      <c r="J25" s="164"/>
      <c r="K25" s="164"/>
      <c r="L25" s="165"/>
    </row>
    <row r="26" spans="2:12" x14ac:dyDescent="0.2">
      <c r="B26" s="167"/>
      <c r="C26" s="163" t="str">
        <f>'4. Budget Input'!B36</f>
        <v>Other Programming Expense 5</v>
      </c>
      <c r="D26" s="164"/>
      <c r="E26" s="164"/>
      <c r="F26" s="164"/>
      <c r="G26" s="164"/>
      <c r="H26" s="164"/>
      <c r="I26" s="164"/>
      <c r="J26" s="164"/>
      <c r="K26" s="164"/>
      <c r="L26" s="165"/>
    </row>
    <row r="27" spans="2:12" x14ac:dyDescent="0.2">
      <c r="B27" s="167"/>
      <c r="C27" t="s">
        <v>156</v>
      </c>
      <c r="D27" s="164"/>
      <c r="E27" s="164"/>
      <c r="F27" s="164"/>
      <c r="G27" s="164"/>
      <c r="H27" s="164"/>
      <c r="I27" s="164"/>
      <c r="J27" s="164"/>
      <c r="K27" s="164"/>
      <c r="L27" s="165"/>
    </row>
    <row r="28" spans="2:12" x14ac:dyDescent="0.2">
      <c r="B28" s="167"/>
      <c r="C28" s="163" t="s">
        <v>131</v>
      </c>
      <c r="D28" s="164"/>
      <c r="E28" s="164"/>
      <c r="F28" s="164"/>
      <c r="G28" s="164"/>
      <c r="H28" s="164"/>
      <c r="I28" s="164"/>
      <c r="J28" s="164"/>
      <c r="K28" s="164"/>
      <c r="L28" s="165"/>
    </row>
    <row r="29" spans="2:12" x14ac:dyDescent="0.2">
      <c r="B29" s="167"/>
      <c r="C29" s="164" t="s">
        <v>132</v>
      </c>
      <c r="D29" s="164"/>
      <c r="E29" s="164"/>
      <c r="F29" s="164"/>
      <c r="G29" s="164"/>
      <c r="H29" s="164"/>
      <c r="I29" s="164"/>
      <c r="J29" s="164"/>
      <c r="K29" s="164"/>
      <c r="L29" s="165"/>
    </row>
    <row r="30" spans="2:12" x14ac:dyDescent="0.2">
      <c r="B30" s="167"/>
      <c r="C30" s="164" t="s">
        <v>116</v>
      </c>
      <c r="D30" s="164"/>
      <c r="E30" s="164"/>
      <c r="F30" s="164"/>
      <c r="G30" s="164"/>
      <c r="H30" s="164"/>
      <c r="I30" s="164"/>
      <c r="J30" s="164"/>
      <c r="K30" s="164"/>
      <c r="L30" s="165"/>
    </row>
    <row r="31" spans="2:12" x14ac:dyDescent="0.2">
      <c r="B31" s="167"/>
      <c r="C31" s="284" t="s">
        <v>176</v>
      </c>
      <c r="D31" s="164"/>
      <c r="E31" s="164"/>
      <c r="F31" s="164"/>
      <c r="G31" s="164"/>
      <c r="H31" s="164"/>
      <c r="I31" s="164"/>
      <c r="J31" s="164"/>
      <c r="K31" s="164"/>
      <c r="L31" s="165"/>
    </row>
    <row r="32" spans="2:12" x14ac:dyDescent="0.2">
      <c r="B32" s="167"/>
      <c r="C32" s="164" t="s">
        <v>133</v>
      </c>
      <c r="D32" s="164"/>
      <c r="E32" s="164"/>
      <c r="F32" s="164"/>
      <c r="G32" s="164"/>
      <c r="H32" s="164"/>
      <c r="I32" s="164"/>
      <c r="J32" s="164"/>
      <c r="K32" s="164"/>
      <c r="L32" s="165"/>
    </row>
    <row r="33" spans="2:12" x14ac:dyDescent="0.2">
      <c r="B33" s="167"/>
      <c r="C33" s="164" t="s">
        <v>118</v>
      </c>
      <c r="D33" s="164"/>
      <c r="E33" s="164"/>
      <c r="F33" s="164"/>
      <c r="G33" s="164"/>
      <c r="H33" s="164"/>
      <c r="I33" s="164"/>
      <c r="J33" s="164"/>
      <c r="K33" s="164"/>
      <c r="L33" s="165"/>
    </row>
    <row r="34" spans="2:12" x14ac:dyDescent="0.2">
      <c r="B34" s="167"/>
      <c r="C34" s="164" t="s">
        <v>69</v>
      </c>
      <c r="D34" s="164"/>
      <c r="E34" s="164"/>
      <c r="F34" s="164"/>
      <c r="G34" s="164"/>
      <c r="H34" s="164"/>
      <c r="I34" s="164"/>
      <c r="J34" s="164"/>
      <c r="K34" s="164"/>
      <c r="L34" s="165"/>
    </row>
    <row r="35" spans="2:12" x14ac:dyDescent="0.2">
      <c r="B35" s="167"/>
      <c r="C35" s="164" t="s">
        <v>134</v>
      </c>
      <c r="D35" s="164"/>
      <c r="E35" s="164"/>
      <c r="F35" s="164"/>
      <c r="G35" s="164"/>
      <c r="H35" s="164"/>
      <c r="I35" s="164"/>
      <c r="J35" s="164"/>
      <c r="K35" s="164"/>
      <c r="L35" s="165"/>
    </row>
    <row r="36" spans="2:12" x14ac:dyDescent="0.2">
      <c r="B36" s="167"/>
      <c r="C36" s="164" t="s">
        <v>66</v>
      </c>
      <c r="D36" s="164"/>
      <c r="E36" s="164"/>
      <c r="F36" s="164"/>
      <c r="G36" s="164"/>
      <c r="H36" s="164"/>
      <c r="I36" s="164"/>
      <c r="J36" s="164"/>
      <c r="K36" s="164"/>
      <c r="L36" s="165"/>
    </row>
    <row r="37" spans="2:12" x14ac:dyDescent="0.2">
      <c r="B37" s="167"/>
      <c r="C37" s="164" t="s">
        <v>20</v>
      </c>
      <c r="D37" s="164"/>
      <c r="E37" s="164"/>
      <c r="F37" s="164"/>
      <c r="G37" s="164"/>
      <c r="H37" s="164"/>
      <c r="I37" s="164"/>
      <c r="J37" s="164"/>
      <c r="K37" s="164"/>
      <c r="L37" s="165"/>
    </row>
    <row r="38" spans="2:12" x14ac:dyDescent="0.2">
      <c r="B38" s="167"/>
      <c r="C38" s="164" t="s">
        <v>22</v>
      </c>
      <c r="D38" s="164"/>
      <c r="E38" s="164"/>
      <c r="F38" s="164"/>
      <c r="G38" s="164"/>
      <c r="H38" s="164"/>
      <c r="I38" s="164"/>
      <c r="J38" s="164"/>
      <c r="K38" s="164"/>
      <c r="L38" s="165"/>
    </row>
    <row r="39" spans="2:12" x14ac:dyDescent="0.2">
      <c r="B39" s="167"/>
      <c r="C39" s="164" t="s">
        <v>71</v>
      </c>
      <c r="D39" s="164"/>
      <c r="E39" s="164"/>
      <c r="F39" s="164"/>
      <c r="G39" s="164"/>
      <c r="H39" s="164"/>
      <c r="I39" s="164"/>
      <c r="J39" s="164"/>
      <c r="K39" s="164"/>
      <c r="L39" s="165"/>
    </row>
    <row r="40" spans="2:12" x14ac:dyDescent="0.2">
      <c r="B40" s="167"/>
      <c r="C40" s="164" t="s">
        <v>72</v>
      </c>
      <c r="D40" s="164"/>
      <c r="E40" s="164"/>
      <c r="F40" s="164"/>
      <c r="G40" s="164"/>
      <c r="H40" s="164"/>
      <c r="I40" s="164"/>
      <c r="J40" s="164"/>
      <c r="K40" s="164"/>
      <c r="L40" s="165"/>
    </row>
    <row r="41" spans="2:12" x14ac:dyDescent="0.2">
      <c r="B41" s="167"/>
      <c r="C41" s="164" t="s">
        <v>73</v>
      </c>
      <c r="D41" s="164"/>
      <c r="E41" s="164"/>
      <c r="F41" s="164"/>
      <c r="G41" s="164"/>
      <c r="H41" s="164"/>
      <c r="I41" s="164"/>
      <c r="J41" s="164"/>
      <c r="K41" s="164"/>
      <c r="L41" s="165"/>
    </row>
    <row r="42" spans="2:12" x14ac:dyDescent="0.2">
      <c r="B42" s="167"/>
      <c r="C42" s="164" t="s">
        <v>135</v>
      </c>
      <c r="D42" s="164"/>
      <c r="E42" s="164"/>
      <c r="F42" s="164"/>
      <c r="G42" s="164"/>
      <c r="H42" s="164"/>
      <c r="I42" s="164"/>
      <c r="J42" s="164"/>
      <c r="K42" s="164"/>
      <c r="L42" s="165"/>
    </row>
    <row r="43" spans="2:12" x14ac:dyDescent="0.2">
      <c r="B43" s="167"/>
      <c r="C43" s="164" t="s">
        <v>47</v>
      </c>
      <c r="D43" s="164"/>
      <c r="E43" s="164"/>
      <c r="F43" s="164"/>
      <c r="G43" s="164"/>
      <c r="H43" s="164"/>
      <c r="I43" s="164"/>
      <c r="J43" s="164"/>
      <c r="K43" s="164"/>
      <c r="L43" s="165"/>
    </row>
    <row r="44" spans="2:12" x14ac:dyDescent="0.2">
      <c r="B44" s="167"/>
      <c r="C44" s="164" t="s">
        <v>70</v>
      </c>
      <c r="D44" s="164"/>
      <c r="E44" s="164"/>
      <c r="F44" s="164"/>
      <c r="G44" s="164"/>
      <c r="H44" s="164"/>
      <c r="I44" s="164"/>
      <c r="J44" s="164"/>
      <c r="K44" s="164"/>
      <c r="L44" s="165"/>
    </row>
    <row r="45" spans="2:12" x14ac:dyDescent="0.2">
      <c r="B45" s="167"/>
      <c r="C45" s="164" t="s">
        <v>136</v>
      </c>
      <c r="D45" s="164"/>
      <c r="E45" s="164"/>
      <c r="F45" s="164"/>
      <c r="G45" s="164"/>
      <c r="H45" s="164"/>
      <c r="I45" s="164"/>
      <c r="J45" s="164"/>
      <c r="K45" s="164"/>
      <c r="L45" s="165"/>
    </row>
    <row r="46" spans="2:12" x14ac:dyDescent="0.2">
      <c r="B46" s="167"/>
      <c r="C46" s="164" t="s">
        <v>24</v>
      </c>
      <c r="D46" s="164"/>
      <c r="E46" s="164"/>
      <c r="F46" s="164"/>
      <c r="G46" s="164"/>
      <c r="H46" s="164"/>
      <c r="I46" s="164"/>
      <c r="J46" s="164"/>
      <c r="K46" s="164"/>
      <c r="L46" s="165"/>
    </row>
    <row r="47" spans="2:12" x14ac:dyDescent="0.2">
      <c r="B47" s="167"/>
      <c r="C47" s="164" t="s">
        <v>41</v>
      </c>
      <c r="D47" s="164"/>
      <c r="E47" s="164"/>
      <c r="F47" s="164"/>
      <c r="G47" s="164"/>
      <c r="H47" s="164"/>
      <c r="I47" s="164"/>
      <c r="J47" s="164"/>
      <c r="K47" s="164"/>
      <c r="L47" s="165"/>
    </row>
    <row r="48" spans="2:12" ht="13.5" thickBot="1" x14ac:dyDescent="0.25">
      <c r="B48" s="168"/>
      <c r="C48" s="169"/>
      <c r="D48" s="169"/>
      <c r="E48" s="169"/>
      <c r="F48" s="169"/>
      <c r="G48" s="169"/>
      <c r="H48" s="169"/>
      <c r="I48" s="169"/>
      <c r="J48" s="169"/>
      <c r="K48" s="169"/>
      <c r="L48" s="170"/>
    </row>
  </sheetData>
  <mergeCells count="1">
    <mergeCell ref="E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7"/>
  <sheetViews>
    <sheetView showGridLines="0" zoomScale="80" zoomScaleNormal="80" workbookViewId="0">
      <selection activeCell="B8" sqref="B8"/>
    </sheetView>
  </sheetViews>
  <sheetFormatPr defaultRowHeight="11.25" x14ac:dyDescent="0.2"/>
  <cols>
    <col min="1" max="1" width="2.7109375" style="12" customWidth="1"/>
    <col min="2" max="2" width="25.7109375" style="12" customWidth="1"/>
    <col min="3" max="3" width="13.28515625" style="12" customWidth="1"/>
    <col min="4" max="4" width="4.7109375" style="12" customWidth="1"/>
    <col min="5" max="5" width="22.7109375" style="12" customWidth="1"/>
    <col min="6" max="6" width="10.7109375" style="12" customWidth="1"/>
    <col min="7" max="7" width="3.7109375" style="12" customWidth="1"/>
    <col min="8" max="16384" width="9.140625" style="12"/>
  </cols>
  <sheetData>
    <row r="1" spans="2:7" ht="15" customHeight="1" x14ac:dyDescent="0.2"/>
    <row r="2" spans="2:7" ht="15" customHeight="1" x14ac:dyDescent="0.2"/>
    <row r="3" spans="2:7" ht="15" customHeight="1" x14ac:dyDescent="0.2"/>
    <row r="4" spans="2:7" ht="15" customHeight="1" x14ac:dyDescent="0.2"/>
    <row r="5" spans="2:7" ht="15" customHeight="1" x14ac:dyDescent="0.2"/>
    <row r="6" spans="2:7" ht="15" customHeight="1" x14ac:dyDescent="0.2"/>
    <row r="7" spans="2:7" ht="15" customHeight="1" x14ac:dyDescent="0.2"/>
    <row r="8" spans="2:7" ht="15" customHeight="1" x14ac:dyDescent="0.2"/>
    <row r="10" spans="2:7" s="11" customFormat="1" ht="15" customHeight="1" x14ac:dyDescent="0.2">
      <c r="B10" s="73" t="s">
        <v>16</v>
      </c>
      <c r="C10" s="74" t="s">
        <v>14</v>
      </c>
      <c r="D10" s="16"/>
      <c r="E10" s="16"/>
      <c r="F10" s="16"/>
      <c r="G10" s="16"/>
    </row>
    <row r="11" spans="2:7" ht="15" customHeight="1" x14ac:dyDescent="0.2">
      <c r="B11" s="187" t="s">
        <v>58</v>
      </c>
      <c r="C11" s="144">
        <v>550</v>
      </c>
      <c r="D11" s="308"/>
      <c r="E11" s="308"/>
      <c r="F11" s="308"/>
      <c r="G11" s="17"/>
    </row>
    <row r="12" spans="2:7" ht="15" customHeight="1" thickBot="1" x14ac:dyDescent="0.25">
      <c r="B12" s="188" t="s">
        <v>65</v>
      </c>
      <c r="C12" s="145">
        <v>420</v>
      </c>
      <c r="D12" s="309"/>
      <c r="E12" s="309"/>
      <c r="F12" s="309"/>
      <c r="G12" s="17"/>
    </row>
    <row r="13" spans="2:7" ht="15" customHeight="1" thickTop="1" x14ac:dyDescent="0.2">
      <c r="B13" s="59"/>
      <c r="C13" s="60"/>
      <c r="D13" s="309"/>
      <c r="E13" s="309"/>
      <c r="F13" s="309"/>
      <c r="G13" s="17"/>
    </row>
    <row r="14" spans="2:7" ht="15" customHeight="1" x14ac:dyDescent="0.2">
      <c r="B14" s="59"/>
      <c r="C14" s="60"/>
      <c r="D14" s="18"/>
      <c r="E14" s="18"/>
      <c r="F14" s="18"/>
      <c r="G14" s="17"/>
    </row>
    <row r="15" spans="2:7" ht="15" customHeight="1" thickBot="1" x14ac:dyDescent="0.25">
      <c r="B15" s="189" t="s">
        <v>67</v>
      </c>
      <c r="C15" s="146">
        <v>303.5</v>
      </c>
      <c r="D15" s="308"/>
      <c r="E15" s="308"/>
      <c r="F15" s="308"/>
      <c r="G15" s="19"/>
    </row>
    <row r="16" spans="2:7" ht="15" customHeight="1" thickTop="1" x14ac:dyDescent="0.2"/>
    <row r="17" spans="2:7" ht="15" customHeight="1" x14ac:dyDescent="0.2"/>
    <row r="18" spans="2:7" ht="15" customHeight="1" x14ac:dyDescent="0.2">
      <c r="B18" s="306"/>
      <c r="C18" s="306"/>
      <c r="D18" s="306"/>
      <c r="E18" s="306"/>
      <c r="F18" s="306"/>
    </row>
    <row r="19" spans="2:7" ht="15" customHeight="1" x14ac:dyDescent="0.2">
      <c r="B19" s="305"/>
      <c r="C19" s="305"/>
      <c r="D19" s="305"/>
      <c r="E19" s="305"/>
      <c r="F19" s="305"/>
      <c r="G19" s="305"/>
    </row>
    <row r="20" spans="2:7" ht="15" customHeight="1" x14ac:dyDescent="0.2">
      <c r="B20" s="305"/>
      <c r="C20" s="305"/>
      <c r="D20" s="305"/>
      <c r="E20" s="305"/>
      <c r="F20" s="305"/>
      <c r="G20" s="305"/>
    </row>
    <row r="21" spans="2:7" ht="12" x14ac:dyDescent="0.2">
      <c r="B21" s="305"/>
      <c r="C21" s="305"/>
      <c r="D21" s="305"/>
      <c r="E21" s="305"/>
      <c r="F21" s="305"/>
      <c r="G21" s="305"/>
    </row>
    <row r="22" spans="2:7" ht="12" x14ac:dyDescent="0.2">
      <c r="B22" s="305"/>
      <c r="C22" s="305"/>
      <c r="D22" s="305"/>
      <c r="E22" s="305"/>
      <c r="F22" s="305"/>
      <c r="G22" s="305"/>
    </row>
    <row r="23" spans="2:7" ht="12" x14ac:dyDescent="0.2">
      <c r="B23" s="305"/>
      <c r="C23" s="305"/>
      <c r="D23" s="305"/>
      <c r="E23" s="305"/>
      <c r="F23" s="305"/>
      <c r="G23" s="305"/>
    </row>
    <row r="24" spans="2:7" ht="12" x14ac:dyDescent="0.2">
      <c r="B24" s="305"/>
      <c r="C24" s="305"/>
      <c r="D24" s="305"/>
      <c r="E24" s="305"/>
      <c r="F24" s="305"/>
      <c r="G24" s="305"/>
    </row>
    <row r="25" spans="2:7" x14ac:dyDescent="0.2">
      <c r="B25" s="13" t="str">
        <f>"----- Operations -----"</f>
        <v>----- Operations -----</v>
      </c>
      <c r="C25" s="13" t="str">
        <f>"----- Operations -----"</f>
        <v>----- Operations -----</v>
      </c>
      <c r="E25" s="14" t="s">
        <v>61</v>
      </c>
    </row>
    <row r="26" spans="2:7" x14ac:dyDescent="0.2">
      <c r="B26" s="13" t="str">
        <f>'7. Operations'!B19</f>
        <v>Debt Retirement (to ΠΚΑ)</v>
      </c>
      <c r="C26" s="13" t="str">
        <f>'7. Operations'!B10</f>
        <v>Member Dues</v>
      </c>
      <c r="E26" s="14" t="s">
        <v>62</v>
      </c>
    </row>
    <row r="27" spans="2:7" x14ac:dyDescent="0.2">
      <c r="B27" s="13" t="str">
        <f>'7. Operations'!B20</f>
        <v>Debt Retirement (to local creditors)</v>
      </c>
      <c r="C27" s="13" t="str">
        <f>'7. Operations'!B14</f>
        <v>Fundraising</v>
      </c>
    </row>
    <row r="28" spans="2:7" x14ac:dyDescent="0.2">
      <c r="B28" s="13" t="str">
        <f>'7. Operations'!B21</f>
        <v xml:space="preserve">LPP Assessment </v>
      </c>
      <c r="C28" s="13" t="str">
        <f>'7. Operations'!B15</f>
        <v>Other Income</v>
      </c>
    </row>
    <row r="29" spans="2:7" x14ac:dyDescent="0.2">
      <c r="B29" s="13" t="str">
        <f>'7. Operations'!B24</f>
        <v>Per-Initiate Assessment</v>
      </c>
      <c r="C29" s="13"/>
    </row>
    <row r="30" spans="2:7" x14ac:dyDescent="0.2">
      <c r="B30" s="13" t="str">
        <f>'7. Operations'!B26</f>
        <v>Garnet &amp; Gold Handbooks</v>
      </c>
      <c r="C30" s="13" t="str">
        <f>"----- Administrative -----"</f>
        <v>----- Administrative -----</v>
      </c>
    </row>
    <row r="31" spans="2:7" x14ac:dyDescent="0.2">
      <c r="B31" s="13" t="str">
        <f>'7. Operations'!B27</f>
        <v>New Member Pins</v>
      </c>
      <c r="C31" s="13" t="str">
        <f>'8. Summary'!H12</f>
        <v>Collection from Delinquent Accounts</v>
      </c>
    </row>
    <row r="32" spans="2:7" x14ac:dyDescent="0.2">
      <c r="B32" s="13" t="str">
        <f>'7. Operations'!B28</f>
        <v>Initiate Badges</v>
      </c>
    </row>
    <row r="33" spans="2:3" x14ac:dyDescent="0.2">
      <c r="B33" s="13" t="str">
        <f>'7. Operations'!B29</f>
        <v>IFC Dues</v>
      </c>
      <c r="C33" s="13"/>
    </row>
    <row r="34" spans="2:3" x14ac:dyDescent="0.2">
      <c r="B34" s="13" t="str">
        <f>'7. Operations'!B30</f>
        <v xml:space="preserve">PIKE University Summits </v>
      </c>
      <c r="C34" s="13"/>
    </row>
    <row r="35" spans="2:3" x14ac:dyDescent="0.2">
      <c r="B35" s="13" t="str">
        <f>'7. Operations'!B31</f>
        <v>PIKE University CEC</v>
      </c>
      <c r="C35" s="13"/>
    </row>
    <row r="36" spans="2:3" x14ac:dyDescent="0.2">
      <c r="B36" s="13" t="str">
        <f>'7. Operations'!B32</f>
        <v>PIKE University Academy/Convention</v>
      </c>
      <c r="C36" s="13"/>
    </row>
    <row r="37" spans="2:3" x14ac:dyDescent="0.2">
      <c r="B37" s="13" t="str">
        <f>'7. Operations'!B33</f>
        <v>phi phi k a Club (to ΠΚΑ Foundation)</v>
      </c>
      <c r="C37" s="13"/>
    </row>
    <row r="38" spans="2:3" x14ac:dyDescent="0.2">
      <c r="B38" s="13" t="str">
        <f>'7. Operations'!B34</f>
        <v>Other Administrative Expenses</v>
      </c>
      <c r="C38" s="13"/>
    </row>
    <row r="39" spans="2:3" x14ac:dyDescent="0.2">
      <c r="B39" s="13" t="e">
        <f>'7. Operations'!#REF!</f>
        <v>#REF!</v>
      </c>
      <c r="C39" s="13"/>
    </row>
    <row r="40" spans="2:3" x14ac:dyDescent="0.2">
      <c r="C40" s="13"/>
    </row>
    <row r="41" spans="2:3" x14ac:dyDescent="0.2">
      <c r="B41" s="13" t="str">
        <f>'7. Operations'!B40</f>
        <v>Recruitment</v>
      </c>
      <c r="C41" s="13"/>
    </row>
    <row r="42" spans="2:3" x14ac:dyDescent="0.2">
      <c r="B42" s="13" t="str">
        <f>'7. Operations'!B41</f>
        <v>Social</v>
      </c>
      <c r="C42" s="13"/>
    </row>
    <row r="43" spans="2:3" x14ac:dyDescent="0.2">
      <c r="B43" s="13" t="str">
        <f>'7. Operations'!B42</f>
        <v>Formal</v>
      </c>
      <c r="C43" s="13"/>
    </row>
    <row r="44" spans="2:3" x14ac:dyDescent="0.2">
      <c r="B44" s="13" t="str">
        <f>'7. Operations'!B43</f>
        <v>New Member Education</v>
      </c>
      <c r="C44" s="13"/>
    </row>
    <row r="45" spans="2:3" x14ac:dyDescent="0.2">
      <c r="B45" s="13" t="str">
        <f>'7. Operations'!B44</f>
        <v>Alumni Relations</v>
      </c>
      <c r="C45" s="13"/>
    </row>
    <row r="46" spans="2:3" x14ac:dyDescent="0.2">
      <c r="B46" s="13" t="str">
        <f>'7. Operations'!B45</f>
        <v>Brotherhood</v>
      </c>
      <c r="C46" s="13"/>
    </row>
    <row r="47" spans="2:3" x14ac:dyDescent="0.2">
      <c r="B47" s="13" t="str">
        <f>'7. Operations'!B46</f>
        <v>Public Relations</v>
      </c>
      <c r="C47" s="13"/>
    </row>
    <row r="48" spans="2:3" x14ac:dyDescent="0.2">
      <c r="B48" s="13" t="str">
        <f>'7. Operations'!B47</f>
        <v>Scholarship</v>
      </c>
      <c r="C48" s="13"/>
    </row>
    <row r="49" spans="2:3" x14ac:dyDescent="0.2">
      <c r="B49" s="13" t="str">
        <f>'7. Operations'!B48</f>
        <v>Athletics</v>
      </c>
      <c r="C49" s="13"/>
    </row>
    <row r="50" spans="2:3" x14ac:dyDescent="0.2">
      <c r="B50" s="13" t="str">
        <f>'7. Operations'!B49</f>
        <v>Continuing Education</v>
      </c>
      <c r="C50" s="13"/>
    </row>
    <row r="51" spans="2:3" x14ac:dyDescent="0.2">
      <c r="B51" s="13" t="str">
        <f>'7. Operations'!B50</f>
        <v>Executive Council</v>
      </c>
      <c r="C51" s="13"/>
    </row>
    <row r="52" spans="2:3" x14ac:dyDescent="0.2">
      <c r="B52" s="13" t="str">
        <f>'7. Operations'!B51</f>
        <v>Historian</v>
      </c>
      <c r="C52" s="13"/>
    </row>
    <row r="53" spans="2:3" x14ac:dyDescent="0.2">
      <c r="B53" s="13" t="str">
        <f>'7. Operations'!B52</f>
        <v>Health &amp; Safety</v>
      </c>
      <c r="C53" s="13"/>
    </row>
    <row r="54" spans="2:3" x14ac:dyDescent="0.2">
      <c r="B54" s="13" t="str">
        <f>'7. Operations'!B53</f>
        <v>Campus Involvement</v>
      </c>
      <c r="C54" s="13"/>
    </row>
    <row r="55" spans="2:3" x14ac:dyDescent="0.2">
      <c r="B55" s="13" t="str">
        <f>'7. Operations'!B54</f>
        <v>Community Service</v>
      </c>
      <c r="C55" s="13"/>
    </row>
    <row r="56" spans="2:3" x14ac:dyDescent="0.2">
      <c r="B56" s="13" t="str">
        <f>'7. Operations'!B55</f>
        <v>Special Events</v>
      </c>
      <c r="C56" s="13"/>
    </row>
    <row r="57" spans="2:3" x14ac:dyDescent="0.2">
      <c r="B57" s="13" t="str">
        <f>'7. Operations'!B56</f>
        <v>Composite</v>
      </c>
      <c r="C57" s="13"/>
    </row>
    <row r="58" spans="2:3" x14ac:dyDescent="0.2">
      <c r="B58" s="13" t="str">
        <f>'7. Operations'!B57</f>
        <v>Philanthropy</v>
      </c>
      <c r="C58" s="13"/>
    </row>
    <row r="59" spans="2:3" x14ac:dyDescent="0.2">
      <c r="B59" s="13" t="str">
        <f>'7. Operations'!B58</f>
        <v>Other Programming Expense 1</v>
      </c>
      <c r="C59" s="13"/>
    </row>
    <row r="60" spans="2:3" x14ac:dyDescent="0.2">
      <c r="B60" s="13" t="str">
        <f>'7. Operations'!B59</f>
        <v>Other Programming Expense 2</v>
      </c>
      <c r="C60" s="13"/>
    </row>
    <row r="61" spans="2:3" x14ac:dyDescent="0.2">
      <c r="B61" s="13" t="str">
        <f>'7. Operations'!B60</f>
        <v>Other Programming Expense 3</v>
      </c>
      <c r="C61" s="13"/>
    </row>
    <row r="62" spans="2:3" x14ac:dyDescent="0.2">
      <c r="B62" s="13"/>
      <c r="C62" s="13"/>
    </row>
    <row r="63" spans="2:3" x14ac:dyDescent="0.2">
      <c r="B63" s="13" t="str">
        <f>"----- Administrative -----"</f>
        <v>----- Administrative -----</v>
      </c>
      <c r="C63" s="13"/>
    </row>
    <row r="64" spans="2:3" x14ac:dyDescent="0.2">
      <c r="B64" s="15" t="str">
        <f>'8. Summary'!H13</f>
        <v>OmegaFi Service Fee (%)</v>
      </c>
      <c r="C64" s="13"/>
    </row>
    <row r="65" spans="2:3" x14ac:dyDescent="0.2">
      <c r="B65" s="15" t="str">
        <f>'8. Summary'!H14</f>
        <v>Merchant Discount Fee (credit cards)</v>
      </c>
      <c r="C65" s="13"/>
    </row>
    <row r="66" spans="2:3" x14ac:dyDescent="0.2">
      <c r="B66" s="15" t="str">
        <f>'8. Summary'!H15</f>
        <v>Reserve Fund</v>
      </c>
      <c r="C66" s="13"/>
    </row>
    <row r="67" spans="2:3" x14ac:dyDescent="0.2">
      <c r="B67" s="15" t="str">
        <f>'8. Summary'!H16</f>
        <v>Accounting Services</v>
      </c>
      <c r="C67" s="13"/>
    </row>
    <row r="68" spans="2:3" x14ac:dyDescent="0.2">
      <c r="C68" s="13"/>
    </row>
    <row r="69" spans="2:3" x14ac:dyDescent="0.2">
      <c r="C69" s="13"/>
    </row>
    <row r="70" spans="2:3" x14ac:dyDescent="0.2">
      <c r="C70" s="13"/>
    </row>
    <row r="71" spans="2:3" x14ac:dyDescent="0.2">
      <c r="C71" s="13"/>
    </row>
    <row r="72" spans="2:3" x14ac:dyDescent="0.2">
      <c r="C72" s="13"/>
    </row>
    <row r="73" spans="2:3" x14ac:dyDescent="0.2">
      <c r="C73" s="13"/>
    </row>
    <row r="74" spans="2:3" x14ac:dyDescent="0.2">
      <c r="C74" s="13"/>
    </row>
    <row r="75" spans="2:3" x14ac:dyDescent="0.2">
      <c r="C75" s="13"/>
    </row>
    <row r="76" spans="2:3" x14ac:dyDescent="0.2">
      <c r="C76" s="13"/>
    </row>
    <row r="77" spans="2:3" x14ac:dyDescent="0.2">
      <c r="C77" s="13"/>
    </row>
  </sheetData>
  <mergeCells count="10">
    <mergeCell ref="B20:G20"/>
    <mergeCell ref="B21:G21"/>
    <mergeCell ref="B22:G22"/>
    <mergeCell ref="B23:G23"/>
    <mergeCell ref="B24:G24"/>
    <mergeCell ref="D11:F11"/>
    <mergeCell ref="D12:F13"/>
    <mergeCell ref="B18:F18"/>
    <mergeCell ref="D15:F15"/>
    <mergeCell ref="B19:G19"/>
  </mergeCells>
  <phoneticPr fontId="2" type="noConversion"/>
  <dataValidations xWindow="269" yWindow="454" count="3">
    <dataValidation allowBlank="1" showInputMessage="1" showErrorMessage="1" prompt="Enter Chapter Membership dues for initiated members here. RECOMMENDED: chapter membership dues should remain the same for all members and should include one-time fees" sqref="C11" xr:uid="{56AA9E71-4F71-4B5D-9FE0-CCA9274FE977}"/>
    <dataValidation allowBlank="1" showInputMessage="1" showErrorMessage="1" prompt="Enter Chapter Membership dues for new members. RECOMMENDED that dues include one-time fees just as initiate dues" sqref="C12" xr:uid="{09C296DA-2F91-40FC-9E77-3ED6DCE9C635}"/>
    <dataValidation allowBlank="1" showInputMessage="1" showErrorMessage="1" prompt="One-time initiation fee applied to new members elligble for initiation. Fee should be collected prior to conducting initiation. DUE 5 days prior to scheduled initiation" sqref="C15" xr:uid="{1E4658D3-ECB5-486F-92FE-4107B2E2EA82}"/>
  </dataValidations>
  <printOptions horizontalCentered="1"/>
  <pageMargins left="0.5" right="0.5" top="1" bottom="0.5" header="0.25" footer="0.25"/>
  <pageSetup orientation="portrait" r:id="rId1"/>
  <headerFooter scaleWithDoc="0" alignWithMargins="0">
    <oddHeader>&amp;C&amp;"Verdana,Bold"&amp;11&amp;F
&amp;14&amp;A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171"/>
  <sheetViews>
    <sheetView showGridLines="0" zoomScale="80" zoomScaleNormal="80" workbookViewId="0">
      <selection activeCell="B8" sqref="B8"/>
    </sheetView>
  </sheetViews>
  <sheetFormatPr defaultRowHeight="12.75" x14ac:dyDescent="0.2"/>
  <cols>
    <col min="1" max="1" width="2.7109375" style="4" customWidth="1"/>
    <col min="2" max="3" width="35.7109375" style="4" customWidth="1"/>
    <col min="4" max="6" width="20.7109375" style="4" customWidth="1"/>
    <col min="7" max="7" width="20.7109375" style="5" customWidth="1"/>
    <col min="8" max="8" width="20.7109375" style="4" customWidth="1"/>
    <col min="9" max="16384" width="9.140625" style="4"/>
  </cols>
  <sheetData>
    <row r="1" spans="2:8" ht="15" customHeight="1" x14ac:dyDescent="0.2"/>
    <row r="2" spans="2:8" ht="15" customHeight="1" x14ac:dyDescent="0.2"/>
    <row r="3" spans="2:8" ht="15" customHeight="1" x14ac:dyDescent="0.2"/>
    <row r="4" spans="2:8" ht="15" customHeight="1" x14ac:dyDescent="0.2"/>
    <row r="5" spans="2:8" ht="15" customHeight="1" x14ac:dyDescent="0.2"/>
    <row r="6" spans="2:8" ht="15" customHeight="1" x14ac:dyDescent="0.2"/>
    <row r="7" spans="2:8" ht="15" customHeight="1" x14ac:dyDescent="0.2"/>
    <row r="8" spans="2:8" ht="15" customHeight="1" x14ac:dyDescent="0.2"/>
    <row r="9" spans="2:8" s="1" customFormat="1" ht="15" customHeight="1" x14ac:dyDescent="0.2">
      <c r="B9" s="68" t="s">
        <v>9</v>
      </c>
      <c r="C9" s="68" t="s">
        <v>16</v>
      </c>
      <c r="D9" s="68" t="s">
        <v>64</v>
      </c>
      <c r="E9" s="68" t="s">
        <v>15</v>
      </c>
      <c r="F9" s="68" t="s">
        <v>53</v>
      </c>
      <c r="G9" s="71" t="s">
        <v>54</v>
      </c>
      <c r="H9" s="72" t="s">
        <v>13</v>
      </c>
    </row>
    <row r="10" spans="2:8" s="2" customFormat="1" ht="15" x14ac:dyDescent="0.2">
      <c r="B10" s="125"/>
      <c r="C10" s="126"/>
      <c r="D10" s="126"/>
      <c r="E10" s="128">
        <v>0</v>
      </c>
      <c r="F10" s="190">
        <f ca="1">SUMIF(MemberCharge,C10,'2. Fee Structure'!$C$11:$C$15)+IF(D10="Yes",'2. Fee Structure'!$C$15,0)</f>
        <v>0</v>
      </c>
      <c r="G10" s="190">
        <f>IF(SUMIF('5. Income'!E:E,B10,'5. Income'!C:C)=0,0,SUMIF('5. Income'!E:E,B10,'5. Income'!C:C))</f>
        <v>0</v>
      </c>
      <c r="H10" s="191">
        <f t="shared" ref="H10:H13" ca="1" si="0">E10+F10-G10</f>
        <v>0</v>
      </c>
    </row>
    <row r="11" spans="2:8" s="2" customFormat="1" ht="15" x14ac:dyDescent="0.2">
      <c r="B11" s="126"/>
      <c r="C11" s="126"/>
      <c r="D11" s="126"/>
      <c r="E11" s="128">
        <v>0</v>
      </c>
      <c r="F11" s="190">
        <f ca="1">SUMIF(MemberCharge,C11,'2. Fee Structure'!$C$11:$C$15)+IF(D11="Yes",'2. Fee Structure'!$C$15,0)</f>
        <v>0</v>
      </c>
      <c r="G11" s="190">
        <f>IF(SUMIF('5. Income'!E:E,B11,'5. Income'!C:C)=0,0,SUMIF('5. Income'!E:E,B11,'5. Income'!C:C))</f>
        <v>0</v>
      </c>
      <c r="H11" s="191">
        <f t="shared" ca="1" si="0"/>
        <v>0</v>
      </c>
    </row>
    <row r="12" spans="2:8" s="2" customFormat="1" ht="15" x14ac:dyDescent="0.2">
      <c r="B12" s="126"/>
      <c r="C12" s="126"/>
      <c r="D12" s="126"/>
      <c r="E12" s="128">
        <v>0</v>
      </c>
      <c r="F12" s="190">
        <f ca="1">SUMIF(MemberCharge,C12,'2. Fee Structure'!$C$11:$C$15)+IF(D12="Yes",'2. Fee Structure'!$C$15,0)</f>
        <v>0</v>
      </c>
      <c r="G12" s="190">
        <f>IF(SUMIF('5. Income'!E:E,B12,'5. Income'!C:C)=0,0,SUMIF('5. Income'!E:E,B12,'5. Income'!C:C))</f>
        <v>0</v>
      </c>
      <c r="H12" s="191">
        <f t="shared" ca="1" si="0"/>
        <v>0</v>
      </c>
    </row>
    <row r="13" spans="2:8" s="2" customFormat="1" ht="15" x14ac:dyDescent="0.2">
      <c r="B13" s="126"/>
      <c r="C13" s="126"/>
      <c r="D13" s="126"/>
      <c r="E13" s="128">
        <v>0</v>
      </c>
      <c r="F13" s="190">
        <f ca="1">SUMIF(MemberCharge,C13,'2. Fee Structure'!$C$11:$C$15)+IF(D13="Yes",'2. Fee Structure'!$C$15,0)</f>
        <v>0</v>
      </c>
      <c r="G13" s="190">
        <f>IF(SUMIF('5. Income'!E:E,B13,'5. Income'!C:C)=0,0,SUMIF('5. Income'!E:E,B13,'5. Income'!C:C))</f>
        <v>0</v>
      </c>
      <c r="H13" s="191">
        <f t="shared" ca="1" si="0"/>
        <v>0</v>
      </c>
    </row>
    <row r="14" spans="2:8" s="2" customFormat="1" ht="15" x14ac:dyDescent="0.2">
      <c r="B14" s="126"/>
      <c r="C14" s="126"/>
      <c r="D14" s="126"/>
      <c r="E14" s="128">
        <v>0</v>
      </c>
      <c r="F14" s="190">
        <f ca="1">SUMIF(MemberCharge,C14,'2. Fee Structure'!$C$11:$C$15)+IF(D14="Yes",'2. Fee Structure'!$C$15,0)</f>
        <v>0</v>
      </c>
      <c r="G14" s="190">
        <f>IF(SUMIF('5. Income'!E:E,B14,'5. Income'!C:C)=0,0,SUMIF('5. Income'!E:E,B14,'5. Income'!C:C))</f>
        <v>0</v>
      </c>
      <c r="H14" s="191">
        <f t="shared" ref="H14:H15" ca="1" si="1">E14+F14-G14</f>
        <v>0</v>
      </c>
    </row>
    <row r="15" spans="2:8" s="2" customFormat="1" ht="15" x14ac:dyDescent="0.2">
      <c r="B15" s="126"/>
      <c r="C15" s="126"/>
      <c r="D15" s="126"/>
      <c r="E15" s="128">
        <v>0</v>
      </c>
      <c r="F15" s="190">
        <f ca="1">SUMIF(MemberCharge,C15,'2. Fee Structure'!$C$11:$C$15)+IF(D15="Yes",'2. Fee Structure'!$C$15,0)</f>
        <v>0</v>
      </c>
      <c r="G15" s="190">
        <f>IF(SUMIF('5. Income'!E:E,B15,'5. Income'!C:C)=0,0,SUMIF('5. Income'!E:E,B15,'5. Income'!C:C))</f>
        <v>0</v>
      </c>
      <c r="H15" s="191">
        <f t="shared" ca="1" si="1"/>
        <v>0</v>
      </c>
    </row>
    <row r="16" spans="2:8" s="2" customFormat="1" ht="15" x14ac:dyDescent="0.2">
      <c r="B16" s="126"/>
      <c r="C16" s="126"/>
      <c r="D16" s="126"/>
      <c r="E16" s="128">
        <v>0</v>
      </c>
      <c r="F16" s="190">
        <f ca="1">SUMIF(MemberCharge,C16,'2. Fee Structure'!$C$11:$C$15)+IF(D16="Yes",'2. Fee Structure'!$C$15,0)</f>
        <v>0</v>
      </c>
      <c r="G16" s="190">
        <f>IF(SUMIF('5. Income'!E:E,B16,'5. Income'!C:C)=0,0,SUMIF('5. Income'!E:E,B16,'5. Income'!C:C))</f>
        <v>0</v>
      </c>
      <c r="H16" s="191">
        <f t="shared" ref="H16:H79" ca="1" si="2">E16+F16-G16</f>
        <v>0</v>
      </c>
    </row>
    <row r="17" spans="2:8" s="2" customFormat="1" ht="15" x14ac:dyDescent="0.2">
      <c r="B17" s="126"/>
      <c r="C17" s="126"/>
      <c r="D17" s="126"/>
      <c r="E17" s="128">
        <v>0</v>
      </c>
      <c r="F17" s="190">
        <f ca="1">SUMIF(MemberCharge,C17,'2. Fee Structure'!$C$11:$C$15)+IF(D17="Yes",'2. Fee Structure'!$C$15,0)</f>
        <v>0</v>
      </c>
      <c r="G17" s="190">
        <f>IF(SUMIF('5. Income'!E:E,B17,'5. Income'!C:C)=0,0,SUMIF('5. Income'!E:E,B17,'5. Income'!C:C))</f>
        <v>0</v>
      </c>
      <c r="H17" s="191">
        <f t="shared" ca="1" si="2"/>
        <v>0</v>
      </c>
    </row>
    <row r="18" spans="2:8" s="2" customFormat="1" ht="15" x14ac:dyDescent="0.2">
      <c r="B18" s="126"/>
      <c r="C18" s="126"/>
      <c r="D18" s="126"/>
      <c r="E18" s="128">
        <v>0</v>
      </c>
      <c r="F18" s="190">
        <f ca="1">SUMIF(MemberCharge,C18,'2. Fee Structure'!$C$11:$C$15)+IF(D18="Yes",'2. Fee Structure'!$C$15,0)</f>
        <v>0</v>
      </c>
      <c r="G18" s="190">
        <f>IF(SUMIF('5. Income'!E:E,B18,'5. Income'!C:C)=0,0,SUMIF('5. Income'!E:E,B18,'5. Income'!C:C))</f>
        <v>0</v>
      </c>
      <c r="H18" s="191">
        <f t="shared" ca="1" si="2"/>
        <v>0</v>
      </c>
    </row>
    <row r="19" spans="2:8" s="2" customFormat="1" ht="15" x14ac:dyDescent="0.2">
      <c r="B19" s="126"/>
      <c r="C19" s="126"/>
      <c r="D19" s="126"/>
      <c r="E19" s="128">
        <v>0</v>
      </c>
      <c r="F19" s="190">
        <f ca="1">SUMIF(MemberCharge,C19,'2. Fee Structure'!$C$11:$C$15)+IF(D19="Yes",'2. Fee Structure'!$C$15,0)</f>
        <v>0</v>
      </c>
      <c r="G19" s="190">
        <f>IF(SUMIF('5. Income'!E:E,B19,'5. Income'!C:C)=0,0,SUMIF('5. Income'!E:E,B19,'5. Income'!C:C))</f>
        <v>0</v>
      </c>
      <c r="H19" s="191">
        <f t="shared" ca="1" si="2"/>
        <v>0</v>
      </c>
    </row>
    <row r="20" spans="2:8" s="2" customFormat="1" ht="15" x14ac:dyDescent="0.2">
      <c r="B20" s="126"/>
      <c r="C20" s="126"/>
      <c r="D20" s="126"/>
      <c r="E20" s="128">
        <v>0</v>
      </c>
      <c r="F20" s="190">
        <f ca="1">SUMIF(MemberCharge,C20,'2. Fee Structure'!$C$11:$C$15)+IF(D20="Yes",'2. Fee Structure'!$C$15,0)</f>
        <v>0</v>
      </c>
      <c r="G20" s="190">
        <f>IF(SUMIF('5. Income'!E:E,B20,'5. Income'!C:C)=0,0,SUMIF('5. Income'!E:E,B20,'5. Income'!C:C))</f>
        <v>0</v>
      </c>
      <c r="H20" s="191">
        <f t="shared" ca="1" si="2"/>
        <v>0</v>
      </c>
    </row>
    <row r="21" spans="2:8" s="2" customFormat="1" ht="15" x14ac:dyDescent="0.2">
      <c r="B21" s="126"/>
      <c r="C21" s="126"/>
      <c r="D21" s="126"/>
      <c r="E21" s="128">
        <v>0</v>
      </c>
      <c r="F21" s="190">
        <f ca="1">SUMIF(MemberCharge,C21,'2. Fee Structure'!$C$11:$C$15)+IF(D21="Yes",'2. Fee Structure'!$C$15,0)</f>
        <v>0</v>
      </c>
      <c r="G21" s="190">
        <f>IF(SUMIF('5. Income'!E:E,B21,'5. Income'!C:C)=0,0,SUMIF('5. Income'!E:E,B21,'5. Income'!C:C))</f>
        <v>0</v>
      </c>
      <c r="H21" s="191">
        <f t="shared" ca="1" si="2"/>
        <v>0</v>
      </c>
    </row>
    <row r="22" spans="2:8" s="2" customFormat="1" ht="15" x14ac:dyDescent="0.2">
      <c r="B22" s="126"/>
      <c r="C22" s="126"/>
      <c r="D22" s="126"/>
      <c r="E22" s="128">
        <v>0</v>
      </c>
      <c r="F22" s="190">
        <f ca="1">SUMIF(MemberCharge,C22,'2. Fee Structure'!$C$11:$C$15)+IF(D22="Yes",'2. Fee Structure'!$C$15,0)</f>
        <v>0</v>
      </c>
      <c r="G22" s="190">
        <f>IF(SUMIF('5. Income'!E:E,B22,'5. Income'!C:C)=0,0,SUMIF('5. Income'!E:E,B22,'5. Income'!C:C))</f>
        <v>0</v>
      </c>
      <c r="H22" s="191">
        <f t="shared" ca="1" si="2"/>
        <v>0</v>
      </c>
    </row>
    <row r="23" spans="2:8" s="2" customFormat="1" ht="15" x14ac:dyDescent="0.2">
      <c r="B23" s="126"/>
      <c r="C23" s="126"/>
      <c r="D23" s="126"/>
      <c r="E23" s="128">
        <v>0</v>
      </c>
      <c r="F23" s="190">
        <f ca="1">SUMIF(MemberCharge,C23,'2. Fee Structure'!$C$11:$C$15)+IF(D23="Yes",'2. Fee Structure'!$C$15,0)</f>
        <v>0</v>
      </c>
      <c r="G23" s="190">
        <f>IF(SUMIF('5. Income'!E:E,B23,'5. Income'!C:C)=0,0,SUMIF('5. Income'!E:E,B23,'5. Income'!C:C))</f>
        <v>0</v>
      </c>
      <c r="H23" s="191">
        <f t="shared" ca="1" si="2"/>
        <v>0</v>
      </c>
    </row>
    <row r="24" spans="2:8" s="2" customFormat="1" ht="15" x14ac:dyDescent="0.2">
      <c r="B24" s="126"/>
      <c r="C24" s="126"/>
      <c r="D24" s="126"/>
      <c r="E24" s="128">
        <v>0</v>
      </c>
      <c r="F24" s="190">
        <f ca="1">SUMIF(MemberCharge,C24,'2. Fee Structure'!$C$11:$C$15)+IF(D24="Yes",'2. Fee Structure'!$C$15,0)</f>
        <v>0</v>
      </c>
      <c r="G24" s="190">
        <f>IF(SUMIF('5. Income'!E:E,B24,'5. Income'!C:C)=0,0,SUMIF('5. Income'!E:E,B24,'5. Income'!C:C))</f>
        <v>0</v>
      </c>
      <c r="H24" s="191">
        <f t="shared" ca="1" si="2"/>
        <v>0</v>
      </c>
    </row>
    <row r="25" spans="2:8" s="2" customFormat="1" ht="15" x14ac:dyDescent="0.2">
      <c r="B25" s="126"/>
      <c r="C25" s="126"/>
      <c r="D25" s="126"/>
      <c r="E25" s="128">
        <v>0</v>
      </c>
      <c r="F25" s="190">
        <f ca="1">SUMIF(MemberCharge,C25,'2. Fee Structure'!$C$11:$C$15)+IF(D25="Yes",'2. Fee Structure'!$C$15,0)</f>
        <v>0</v>
      </c>
      <c r="G25" s="190">
        <f>IF(SUMIF('5. Income'!E:E,B25,'5. Income'!C:C)=0,0,SUMIF('5. Income'!E:E,B25,'5. Income'!C:C))</f>
        <v>0</v>
      </c>
      <c r="H25" s="191">
        <f t="shared" ca="1" si="2"/>
        <v>0</v>
      </c>
    </row>
    <row r="26" spans="2:8" s="2" customFormat="1" ht="15" x14ac:dyDescent="0.2">
      <c r="B26" s="126"/>
      <c r="C26" s="126"/>
      <c r="D26" s="126"/>
      <c r="E26" s="128">
        <v>0</v>
      </c>
      <c r="F26" s="190">
        <f ca="1">SUMIF(MemberCharge,C26,'2. Fee Structure'!$C$11:$C$15)+IF(D26="Yes",'2. Fee Structure'!$C$15,0)</f>
        <v>0</v>
      </c>
      <c r="G26" s="190">
        <f>IF(SUMIF('5. Income'!E:E,B26,'5. Income'!C:C)=0,0,SUMIF('5. Income'!E:E,B26,'5. Income'!C:C))</f>
        <v>0</v>
      </c>
      <c r="H26" s="191">
        <f t="shared" ca="1" si="2"/>
        <v>0</v>
      </c>
    </row>
    <row r="27" spans="2:8" s="2" customFormat="1" ht="15" x14ac:dyDescent="0.2">
      <c r="B27" s="126"/>
      <c r="C27" s="126"/>
      <c r="D27" s="126"/>
      <c r="E27" s="128">
        <v>0</v>
      </c>
      <c r="F27" s="190">
        <f ca="1">SUMIF(MemberCharge,C27,'2. Fee Structure'!$C$11:$C$15)+IF(D27="Yes",'2. Fee Structure'!$C$15,0)</f>
        <v>0</v>
      </c>
      <c r="G27" s="190">
        <f>IF(SUMIF('5. Income'!E:E,B27,'5. Income'!C:C)=0,0,SUMIF('5. Income'!E:E,B27,'5. Income'!C:C))</f>
        <v>0</v>
      </c>
      <c r="H27" s="191">
        <f t="shared" ca="1" si="2"/>
        <v>0</v>
      </c>
    </row>
    <row r="28" spans="2:8" s="2" customFormat="1" ht="15" x14ac:dyDescent="0.2">
      <c r="B28" s="126"/>
      <c r="C28" s="126"/>
      <c r="D28" s="126"/>
      <c r="E28" s="128">
        <v>0</v>
      </c>
      <c r="F28" s="190">
        <f ca="1">SUMIF(MemberCharge,C28,'2. Fee Structure'!$C$11:$C$15)+IF(D28="Yes",'2. Fee Structure'!$C$15,0)</f>
        <v>0</v>
      </c>
      <c r="G28" s="190">
        <f>IF(SUMIF('5. Income'!E:E,B28,'5. Income'!C:C)=0,0,SUMIF('5. Income'!E:E,B28,'5. Income'!C:C))</f>
        <v>0</v>
      </c>
      <c r="H28" s="191">
        <f t="shared" ca="1" si="2"/>
        <v>0</v>
      </c>
    </row>
    <row r="29" spans="2:8" s="2" customFormat="1" ht="15" x14ac:dyDescent="0.2">
      <c r="B29" s="126"/>
      <c r="C29" s="126"/>
      <c r="D29" s="126"/>
      <c r="E29" s="128">
        <v>0</v>
      </c>
      <c r="F29" s="190">
        <f ca="1">SUMIF(MemberCharge,C29,'2. Fee Structure'!$C$11:$C$15)+IF(D29="Yes",'2. Fee Structure'!$C$15,0)</f>
        <v>0</v>
      </c>
      <c r="G29" s="190">
        <f>IF(SUMIF('5. Income'!E:E,B29,'5. Income'!C:C)=0,0,SUMIF('5. Income'!E:E,B29,'5. Income'!C:C))</f>
        <v>0</v>
      </c>
      <c r="H29" s="191">
        <f t="shared" ca="1" si="2"/>
        <v>0</v>
      </c>
    </row>
    <row r="30" spans="2:8" s="2" customFormat="1" ht="15" x14ac:dyDescent="0.2">
      <c r="B30" s="126"/>
      <c r="C30" s="126"/>
      <c r="D30" s="126"/>
      <c r="E30" s="128">
        <v>0</v>
      </c>
      <c r="F30" s="190">
        <f ca="1">SUMIF(MemberCharge,C30,'2. Fee Structure'!$C$11:$C$15)+IF(D30="Yes",'2. Fee Structure'!$C$15,0)</f>
        <v>0</v>
      </c>
      <c r="G30" s="190">
        <f>IF(SUMIF('5. Income'!E:E,B30,'5. Income'!C:C)=0,0,SUMIF('5. Income'!E:E,B30,'5. Income'!C:C))</f>
        <v>0</v>
      </c>
      <c r="H30" s="191">
        <f t="shared" ca="1" si="2"/>
        <v>0</v>
      </c>
    </row>
    <row r="31" spans="2:8" s="2" customFormat="1" ht="15" x14ac:dyDescent="0.2">
      <c r="B31" s="126"/>
      <c r="C31" s="126"/>
      <c r="D31" s="126"/>
      <c r="E31" s="128">
        <v>0</v>
      </c>
      <c r="F31" s="190">
        <f ca="1">SUMIF(MemberCharge,C31,'2. Fee Structure'!$C$11:$C$15)+IF(D31="Yes",'2. Fee Structure'!$C$15,0)</f>
        <v>0</v>
      </c>
      <c r="G31" s="190">
        <f>IF(SUMIF('5. Income'!E:E,B31,'5. Income'!C:C)=0,0,SUMIF('5. Income'!E:E,B31,'5. Income'!C:C))</f>
        <v>0</v>
      </c>
      <c r="H31" s="191">
        <f t="shared" ca="1" si="2"/>
        <v>0</v>
      </c>
    </row>
    <row r="32" spans="2:8" s="2" customFormat="1" ht="15" x14ac:dyDescent="0.2">
      <c r="B32" s="126"/>
      <c r="C32" s="126"/>
      <c r="D32" s="126"/>
      <c r="E32" s="128">
        <v>0</v>
      </c>
      <c r="F32" s="190">
        <f ca="1">SUMIF(MemberCharge,C32,'2. Fee Structure'!$C$11:$C$15)+IF(D32="Yes",'2. Fee Structure'!$C$15,0)</f>
        <v>0</v>
      </c>
      <c r="G32" s="190">
        <f>IF(SUMIF('5. Income'!E:E,B32,'5. Income'!C:C)=0,0,SUMIF('5. Income'!E:E,B32,'5. Income'!C:C))</f>
        <v>0</v>
      </c>
      <c r="H32" s="191">
        <f t="shared" ca="1" si="2"/>
        <v>0</v>
      </c>
    </row>
    <row r="33" spans="2:8" s="2" customFormat="1" ht="15" x14ac:dyDescent="0.2">
      <c r="B33" s="126"/>
      <c r="C33" s="126"/>
      <c r="D33" s="126"/>
      <c r="E33" s="128">
        <v>0</v>
      </c>
      <c r="F33" s="190">
        <f ca="1">SUMIF(MemberCharge,C33,'2. Fee Structure'!$C$11:$C$15)+IF(D33="Yes",'2. Fee Structure'!$C$15,0)</f>
        <v>0</v>
      </c>
      <c r="G33" s="190">
        <f>IF(SUMIF('5. Income'!E:E,B33,'5. Income'!C:C)=0,0,SUMIF('5. Income'!E:E,B33,'5. Income'!C:C))</f>
        <v>0</v>
      </c>
      <c r="H33" s="191">
        <f t="shared" ca="1" si="2"/>
        <v>0</v>
      </c>
    </row>
    <row r="34" spans="2:8" s="2" customFormat="1" ht="15" x14ac:dyDescent="0.2">
      <c r="B34" s="126"/>
      <c r="C34" s="126"/>
      <c r="D34" s="126"/>
      <c r="E34" s="128">
        <v>0</v>
      </c>
      <c r="F34" s="190">
        <f ca="1">SUMIF(MemberCharge,C34,'2. Fee Structure'!$C$11:$C$15)+IF(D34="Yes",'2. Fee Structure'!$C$15,0)</f>
        <v>0</v>
      </c>
      <c r="G34" s="190">
        <f>IF(SUMIF('5. Income'!E:E,B34,'5. Income'!C:C)=0,0,SUMIF('5. Income'!E:E,B34,'5. Income'!C:C))</f>
        <v>0</v>
      </c>
      <c r="H34" s="191">
        <f t="shared" ca="1" si="2"/>
        <v>0</v>
      </c>
    </row>
    <row r="35" spans="2:8" s="2" customFormat="1" ht="15" x14ac:dyDescent="0.2">
      <c r="B35" s="126"/>
      <c r="C35" s="126"/>
      <c r="D35" s="126"/>
      <c r="E35" s="128">
        <v>0</v>
      </c>
      <c r="F35" s="190">
        <f ca="1">SUMIF(MemberCharge,C35,'2. Fee Structure'!$C$11:$C$15)+IF(D35="Yes",'2. Fee Structure'!$C$15,0)</f>
        <v>0</v>
      </c>
      <c r="G35" s="190">
        <f>IF(SUMIF('5. Income'!E:E,B35,'5. Income'!C:C)=0,0,SUMIF('5. Income'!E:E,B35,'5. Income'!C:C))</f>
        <v>0</v>
      </c>
      <c r="H35" s="191">
        <f t="shared" ca="1" si="2"/>
        <v>0</v>
      </c>
    </row>
    <row r="36" spans="2:8" s="2" customFormat="1" ht="15" x14ac:dyDescent="0.2">
      <c r="B36" s="126"/>
      <c r="C36" s="126"/>
      <c r="D36" s="126"/>
      <c r="E36" s="128">
        <v>0</v>
      </c>
      <c r="F36" s="190">
        <f ca="1">SUMIF(MemberCharge,C36,'2. Fee Structure'!$C$11:$C$15)+IF(D36="Yes",'2. Fee Structure'!$C$15,0)</f>
        <v>0</v>
      </c>
      <c r="G36" s="190">
        <f>IF(SUMIF('5. Income'!E:E,B36,'5. Income'!C:C)=0,0,SUMIF('5. Income'!E:E,B36,'5. Income'!C:C))</f>
        <v>0</v>
      </c>
      <c r="H36" s="191">
        <f t="shared" ca="1" si="2"/>
        <v>0</v>
      </c>
    </row>
    <row r="37" spans="2:8" s="2" customFormat="1" ht="15" x14ac:dyDescent="0.2">
      <c r="B37" s="126"/>
      <c r="C37" s="126"/>
      <c r="D37" s="126"/>
      <c r="E37" s="128">
        <v>0</v>
      </c>
      <c r="F37" s="190">
        <f ca="1">SUMIF(MemberCharge,C37,'2. Fee Structure'!$C$11:$C$15)+IF(D37="Yes",'2. Fee Structure'!$C$15,0)</f>
        <v>0</v>
      </c>
      <c r="G37" s="190">
        <f>IF(SUMIF('5. Income'!E:E,B37,'5. Income'!C:C)=0,0,SUMIF('5. Income'!E:E,B37,'5. Income'!C:C))</f>
        <v>0</v>
      </c>
      <c r="H37" s="191">
        <f t="shared" ca="1" si="2"/>
        <v>0</v>
      </c>
    </row>
    <row r="38" spans="2:8" s="2" customFormat="1" ht="15" x14ac:dyDescent="0.2">
      <c r="B38" s="126"/>
      <c r="C38" s="126"/>
      <c r="D38" s="126"/>
      <c r="E38" s="128">
        <v>0</v>
      </c>
      <c r="F38" s="190">
        <f ca="1">SUMIF(MemberCharge,C38,'2. Fee Structure'!$C$11:$C$15)+IF(D38="Yes",'2. Fee Structure'!$C$15,0)</f>
        <v>0</v>
      </c>
      <c r="G38" s="190">
        <f>IF(SUMIF('5. Income'!E:E,B38,'5. Income'!C:C)=0,0,SUMIF('5. Income'!E:E,B38,'5. Income'!C:C))</f>
        <v>0</v>
      </c>
      <c r="H38" s="191">
        <f t="shared" ca="1" si="2"/>
        <v>0</v>
      </c>
    </row>
    <row r="39" spans="2:8" s="2" customFormat="1" ht="15" x14ac:dyDescent="0.2">
      <c r="B39" s="126"/>
      <c r="C39" s="126"/>
      <c r="D39" s="126"/>
      <c r="E39" s="128">
        <v>0</v>
      </c>
      <c r="F39" s="190">
        <f ca="1">SUMIF(MemberCharge,C39,'2. Fee Structure'!$C$11:$C$15)+IF(D39="Yes",'2. Fee Structure'!$C$15,0)</f>
        <v>0</v>
      </c>
      <c r="G39" s="190">
        <f>IF(SUMIF('5. Income'!E:E,B39,'5. Income'!C:C)=0,0,SUMIF('5. Income'!E:E,B39,'5. Income'!C:C))</f>
        <v>0</v>
      </c>
      <c r="H39" s="191">
        <f t="shared" ca="1" si="2"/>
        <v>0</v>
      </c>
    </row>
    <row r="40" spans="2:8" s="2" customFormat="1" ht="15" x14ac:dyDescent="0.2">
      <c r="B40" s="126"/>
      <c r="C40" s="126"/>
      <c r="D40" s="126"/>
      <c r="E40" s="128">
        <v>0</v>
      </c>
      <c r="F40" s="190">
        <f ca="1">SUMIF(MemberCharge,C40,'2. Fee Structure'!$C$11:$C$15)+IF(D40="Yes",'2. Fee Structure'!$C$15,0)</f>
        <v>0</v>
      </c>
      <c r="G40" s="190">
        <f>IF(SUMIF('5. Income'!E:E,B40,'5. Income'!C:C)=0,0,SUMIF('5. Income'!E:E,B40,'5. Income'!C:C))</f>
        <v>0</v>
      </c>
      <c r="H40" s="191">
        <f t="shared" ca="1" si="2"/>
        <v>0</v>
      </c>
    </row>
    <row r="41" spans="2:8" s="2" customFormat="1" ht="15" x14ac:dyDescent="0.2">
      <c r="B41" s="126"/>
      <c r="C41" s="126"/>
      <c r="D41" s="126"/>
      <c r="E41" s="128">
        <v>0</v>
      </c>
      <c r="F41" s="190">
        <f ca="1">SUMIF(MemberCharge,C41,'2. Fee Structure'!$C$11:$C$15)+IF(D41="Yes",'2. Fee Structure'!$C$15,0)</f>
        <v>0</v>
      </c>
      <c r="G41" s="190">
        <f>IF(SUMIF('5. Income'!E:E,B41,'5. Income'!C:C)=0,0,SUMIF('5. Income'!E:E,B41,'5. Income'!C:C))</f>
        <v>0</v>
      </c>
      <c r="H41" s="191">
        <f t="shared" ca="1" si="2"/>
        <v>0</v>
      </c>
    </row>
    <row r="42" spans="2:8" s="2" customFormat="1" ht="15" x14ac:dyDescent="0.2">
      <c r="B42" s="126"/>
      <c r="C42" s="126"/>
      <c r="D42" s="126"/>
      <c r="E42" s="128">
        <v>0</v>
      </c>
      <c r="F42" s="190">
        <f ca="1">SUMIF(MemberCharge,C42,'2. Fee Structure'!$C$11:$C$15)+IF(D42="Yes",'2. Fee Structure'!$C$15,0)</f>
        <v>0</v>
      </c>
      <c r="G42" s="190">
        <f>IF(SUMIF('5. Income'!E:E,B42,'5. Income'!C:C)=0,0,SUMIF('5. Income'!E:E,B42,'5. Income'!C:C))</f>
        <v>0</v>
      </c>
      <c r="H42" s="191">
        <f t="shared" ca="1" si="2"/>
        <v>0</v>
      </c>
    </row>
    <row r="43" spans="2:8" s="2" customFormat="1" ht="15" x14ac:dyDescent="0.2">
      <c r="B43" s="126"/>
      <c r="C43" s="126"/>
      <c r="D43" s="126"/>
      <c r="E43" s="128">
        <v>0</v>
      </c>
      <c r="F43" s="190">
        <f ca="1">SUMIF(MemberCharge,C43,'2. Fee Structure'!$C$11:$C$15)+IF(D43="Yes",'2. Fee Structure'!$C$15,0)</f>
        <v>0</v>
      </c>
      <c r="G43" s="190">
        <f>IF(SUMIF('5. Income'!E:E,B43,'5. Income'!C:C)=0,0,SUMIF('5. Income'!E:E,B43,'5. Income'!C:C))</f>
        <v>0</v>
      </c>
      <c r="H43" s="191">
        <f t="shared" ca="1" si="2"/>
        <v>0</v>
      </c>
    </row>
    <row r="44" spans="2:8" s="2" customFormat="1" ht="15" x14ac:dyDescent="0.2">
      <c r="B44" s="126"/>
      <c r="C44" s="126"/>
      <c r="D44" s="126"/>
      <c r="E44" s="128">
        <v>0</v>
      </c>
      <c r="F44" s="190">
        <f ca="1">SUMIF(MemberCharge,C44,'2. Fee Structure'!$C$11:$C$15)+IF(D44="Yes",'2. Fee Structure'!$C$15,0)</f>
        <v>0</v>
      </c>
      <c r="G44" s="190">
        <f>IF(SUMIF('5. Income'!E:E,B44,'5. Income'!C:C)=0,0,SUMIF('5. Income'!E:E,B44,'5. Income'!C:C))</f>
        <v>0</v>
      </c>
      <c r="H44" s="191">
        <f t="shared" ca="1" si="2"/>
        <v>0</v>
      </c>
    </row>
    <row r="45" spans="2:8" s="2" customFormat="1" ht="15" x14ac:dyDescent="0.2">
      <c r="B45" s="126"/>
      <c r="C45" s="126"/>
      <c r="D45" s="126"/>
      <c r="E45" s="128">
        <v>0</v>
      </c>
      <c r="F45" s="190">
        <f ca="1">SUMIF(MemberCharge,C45,'2. Fee Structure'!$C$11:$C$15)+IF(D45="Yes",'2. Fee Structure'!$C$15,0)</f>
        <v>0</v>
      </c>
      <c r="G45" s="190">
        <f>IF(SUMIF('5. Income'!E:E,B45,'5. Income'!C:C)=0,0,SUMIF('5. Income'!E:E,B45,'5. Income'!C:C))</f>
        <v>0</v>
      </c>
      <c r="H45" s="191">
        <f t="shared" ca="1" si="2"/>
        <v>0</v>
      </c>
    </row>
    <row r="46" spans="2:8" s="2" customFormat="1" ht="15" x14ac:dyDescent="0.2">
      <c r="B46" s="126"/>
      <c r="C46" s="126"/>
      <c r="D46" s="126"/>
      <c r="E46" s="128">
        <v>0</v>
      </c>
      <c r="F46" s="190">
        <f ca="1">SUMIF(MemberCharge,C46,'2. Fee Structure'!$C$11:$C$15)+IF(D46="Yes",'2. Fee Structure'!$C$15,0)</f>
        <v>0</v>
      </c>
      <c r="G46" s="190">
        <f>IF(SUMIF('5. Income'!E:E,B46,'5. Income'!C:C)=0,0,SUMIF('5. Income'!E:E,B46,'5. Income'!C:C))</f>
        <v>0</v>
      </c>
      <c r="H46" s="191">
        <f t="shared" ca="1" si="2"/>
        <v>0</v>
      </c>
    </row>
    <row r="47" spans="2:8" s="2" customFormat="1" ht="15" x14ac:dyDescent="0.2">
      <c r="B47" s="126"/>
      <c r="C47" s="126"/>
      <c r="D47" s="126"/>
      <c r="E47" s="128">
        <v>0</v>
      </c>
      <c r="F47" s="190">
        <f ca="1">SUMIF(MemberCharge,C47,'2. Fee Structure'!$C$11:$C$15)+IF(D47="Yes",'2. Fee Structure'!$C$15,0)</f>
        <v>0</v>
      </c>
      <c r="G47" s="190">
        <f>IF(SUMIF('5. Income'!E:E,B47,'5. Income'!C:C)=0,0,SUMIF('5. Income'!E:E,B47,'5. Income'!C:C))</f>
        <v>0</v>
      </c>
      <c r="H47" s="191">
        <f t="shared" ca="1" si="2"/>
        <v>0</v>
      </c>
    </row>
    <row r="48" spans="2:8" s="2" customFormat="1" ht="15" x14ac:dyDescent="0.2">
      <c r="B48" s="126"/>
      <c r="C48" s="126"/>
      <c r="D48" s="126"/>
      <c r="E48" s="128">
        <v>0</v>
      </c>
      <c r="F48" s="190">
        <f ca="1">SUMIF(MemberCharge,C48,'2. Fee Structure'!$C$11:$C$15)+IF(D48="Yes",'2. Fee Structure'!$C$15,0)</f>
        <v>0</v>
      </c>
      <c r="G48" s="190">
        <f>IF(SUMIF('5. Income'!E:E,B48,'5. Income'!C:C)=0,0,SUMIF('5. Income'!E:E,B48,'5. Income'!C:C))</f>
        <v>0</v>
      </c>
      <c r="H48" s="191">
        <f t="shared" ca="1" si="2"/>
        <v>0</v>
      </c>
    </row>
    <row r="49" spans="2:8" ht="15" x14ac:dyDescent="0.2">
      <c r="B49" s="126"/>
      <c r="C49" s="126"/>
      <c r="D49" s="126"/>
      <c r="E49" s="128">
        <v>0</v>
      </c>
      <c r="F49" s="190">
        <f ca="1">SUMIF(MemberCharge,C49,'2. Fee Structure'!$C$11:$C$15)+IF(D49="Yes",'2. Fee Structure'!$C$15,0)</f>
        <v>0</v>
      </c>
      <c r="G49" s="190">
        <f>IF(SUMIF('5. Income'!E:E,B49,'5. Income'!C:C)=0,0,SUMIF('5. Income'!E:E,B49,'5. Income'!C:C))</f>
        <v>0</v>
      </c>
      <c r="H49" s="191">
        <f t="shared" ca="1" si="2"/>
        <v>0</v>
      </c>
    </row>
    <row r="50" spans="2:8" ht="15" x14ac:dyDescent="0.2">
      <c r="B50" s="126"/>
      <c r="C50" s="126"/>
      <c r="D50" s="126"/>
      <c r="E50" s="128">
        <v>0</v>
      </c>
      <c r="F50" s="190">
        <f ca="1">SUMIF(MemberCharge,C50,'2. Fee Structure'!$C$11:$C$15)+IF(D50="Yes",'2. Fee Structure'!$C$15,0)</f>
        <v>0</v>
      </c>
      <c r="G50" s="190">
        <f>IF(SUMIF('5. Income'!E:E,B50,'5. Income'!C:C)=0,0,SUMIF('5. Income'!E:E,B50,'5. Income'!C:C))</f>
        <v>0</v>
      </c>
      <c r="H50" s="191">
        <f t="shared" ca="1" si="2"/>
        <v>0</v>
      </c>
    </row>
    <row r="51" spans="2:8" ht="15" x14ac:dyDescent="0.2">
      <c r="B51" s="126"/>
      <c r="C51" s="126"/>
      <c r="D51" s="126"/>
      <c r="E51" s="128">
        <v>0</v>
      </c>
      <c r="F51" s="190">
        <f ca="1">SUMIF(MemberCharge,C51,'2. Fee Structure'!$C$11:$C$15)+IF(D51="Yes",'2. Fee Structure'!$C$15,0)</f>
        <v>0</v>
      </c>
      <c r="G51" s="190">
        <f>IF(SUMIF('5. Income'!E:E,B51,'5. Income'!C:C)=0,0,SUMIF('5. Income'!E:E,B51,'5. Income'!C:C))</f>
        <v>0</v>
      </c>
      <c r="H51" s="191">
        <f t="shared" ca="1" si="2"/>
        <v>0</v>
      </c>
    </row>
    <row r="52" spans="2:8" ht="15" x14ac:dyDescent="0.2">
      <c r="B52" s="126"/>
      <c r="C52" s="126"/>
      <c r="D52" s="126"/>
      <c r="E52" s="128">
        <v>0</v>
      </c>
      <c r="F52" s="190">
        <f ca="1">SUMIF(MemberCharge,C52,'2. Fee Structure'!$C$11:$C$15)+IF(D52="Yes",'2. Fee Structure'!$C$15,0)</f>
        <v>0</v>
      </c>
      <c r="G52" s="190">
        <f>IF(SUMIF('5. Income'!E:E,B52,'5. Income'!C:C)=0,0,SUMIF('5. Income'!E:E,B52,'5. Income'!C:C))</f>
        <v>0</v>
      </c>
      <c r="H52" s="191">
        <f t="shared" ca="1" si="2"/>
        <v>0</v>
      </c>
    </row>
    <row r="53" spans="2:8" ht="15" x14ac:dyDescent="0.2">
      <c r="B53" s="126"/>
      <c r="C53" s="126"/>
      <c r="D53" s="126"/>
      <c r="E53" s="128">
        <v>0</v>
      </c>
      <c r="F53" s="190">
        <f ca="1">SUMIF(MemberCharge,C53,'2. Fee Structure'!$C$11:$C$15)+IF(D53="Yes",'2. Fee Structure'!$C$15,0)</f>
        <v>0</v>
      </c>
      <c r="G53" s="190">
        <f>IF(SUMIF('5. Income'!E:E,B53,'5. Income'!C:C)=0,0,SUMIF('5. Income'!E:E,B53,'5. Income'!C:C))</f>
        <v>0</v>
      </c>
      <c r="H53" s="191">
        <f t="shared" ca="1" si="2"/>
        <v>0</v>
      </c>
    </row>
    <row r="54" spans="2:8" ht="15" x14ac:dyDescent="0.2">
      <c r="B54" s="126"/>
      <c r="C54" s="126"/>
      <c r="D54" s="126"/>
      <c r="E54" s="128">
        <v>0</v>
      </c>
      <c r="F54" s="190">
        <f ca="1">SUMIF(MemberCharge,C54,'2. Fee Structure'!$C$11:$C$15)+IF(D54="Yes",'2. Fee Structure'!$C$15,0)</f>
        <v>0</v>
      </c>
      <c r="G54" s="190">
        <f>IF(SUMIF('5. Income'!E:E,B54,'5. Income'!C:C)=0,0,SUMIF('5. Income'!E:E,B54,'5. Income'!C:C))</f>
        <v>0</v>
      </c>
      <c r="H54" s="191">
        <f t="shared" ca="1" si="2"/>
        <v>0</v>
      </c>
    </row>
    <row r="55" spans="2:8" ht="15" x14ac:dyDescent="0.2">
      <c r="B55" s="126"/>
      <c r="C55" s="126"/>
      <c r="D55" s="126"/>
      <c r="E55" s="128">
        <v>0</v>
      </c>
      <c r="F55" s="190">
        <f ca="1">SUMIF(MemberCharge,C55,'2. Fee Structure'!$C$11:$C$15)+IF(D55="Yes",'2. Fee Structure'!$C$15,0)</f>
        <v>0</v>
      </c>
      <c r="G55" s="190">
        <f>IF(SUMIF('5. Income'!E:E,B55,'5. Income'!C:C)=0,0,SUMIF('5. Income'!E:E,B55,'5. Income'!C:C))</f>
        <v>0</v>
      </c>
      <c r="H55" s="191">
        <f t="shared" ca="1" si="2"/>
        <v>0</v>
      </c>
    </row>
    <row r="56" spans="2:8" ht="15" x14ac:dyDescent="0.2">
      <c r="B56" s="126"/>
      <c r="C56" s="126"/>
      <c r="D56" s="126"/>
      <c r="E56" s="128">
        <v>0</v>
      </c>
      <c r="F56" s="190">
        <f ca="1">SUMIF(MemberCharge,C56,'2. Fee Structure'!$C$11:$C$15)+IF(D56="Yes",'2. Fee Structure'!$C$15,0)</f>
        <v>0</v>
      </c>
      <c r="G56" s="190">
        <f>IF(SUMIF('5. Income'!E:E,B56,'5. Income'!C:C)=0,0,SUMIF('5. Income'!E:E,B56,'5. Income'!C:C))</f>
        <v>0</v>
      </c>
      <c r="H56" s="191">
        <f t="shared" ca="1" si="2"/>
        <v>0</v>
      </c>
    </row>
    <row r="57" spans="2:8" ht="15" x14ac:dyDescent="0.2">
      <c r="B57" s="126"/>
      <c r="C57" s="126"/>
      <c r="D57" s="126"/>
      <c r="E57" s="128">
        <v>0</v>
      </c>
      <c r="F57" s="190">
        <f ca="1">SUMIF(MemberCharge,C57,'2. Fee Structure'!$C$11:$C$15)+IF(D57="Yes",'2. Fee Structure'!$C$15,0)</f>
        <v>0</v>
      </c>
      <c r="G57" s="190">
        <f>IF(SUMIF('5. Income'!E:E,B57,'5. Income'!C:C)=0,0,SUMIF('5. Income'!E:E,B57,'5. Income'!C:C))</f>
        <v>0</v>
      </c>
      <c r="H57" s="191">
        <f t="shared" ca="1" si="2"/>
        <v>0</v>
      </c>
    </row>
    <row r="58" spans="2:8" ht="15" x14ac:dyDescent="0.2">
      <c r="B58" s="126"/>
      <c r="C58" s="126"/>
      <c r="D58" s="126"/>
      <c r="E58" s="128">
        <v>0</v>
      </c>
      <c r="F58" s="190">
        <f ca="1">SUMIF(MemberCharge,C58,'2. Fee Structure'!$C$11:$C$15)+IF(D58="Yes",'2. Fee Structure'!$C$15,0)</f>
        <v>0</v>
      </c>
      <c r="G58" s="190">
        <f>IF(SUMIF('5. Income'!E:E,B58,'5. Income'!C:C)=0,0,SUMIF('5. Income'!E:E,B58,'5. Income'!C:C))</f>
        <v>0</v>
      </c>
      <c r="H58" s="191">
        <f t="shared" ca="1" si="2"/>
        <v>0</v>
      </c>
    </row>
    <row r="59" spans="2:8" ht="15" x14ac:dyDescent="0.2">
      <c r="B59" s="126"/>
      <c r="C59" s="126"/>
      <c r="D59" s="126"/>
      <c r="E59" s="128">
        <v>0</v>
      </c>
      <c r="F59" s="190">
        <f ca="1">SUMIF(MemberCharge,C59,'2. Fee Structure'!$C$11:$C$15)+IF(D59="Yes",'2. Fee Structure'!$C$15,0)</f>
        <v>0</v>
      </c>
      <c r="G59" s="190">
        <f>IF(SUMIF('5. Income'!E:E,B59,'5. Income'!C:C)=0,0,SUMIF('5. Income'!E:E,B59,'5. Income'!C:C))</f>
        <v>0</v>
      </c>
      <c r="H59" s="191">
        <f t="shared" ca="1" si="2"/>
        <v>0</v>
      </c>
    </row>
    <row r="60" spans="2:8" ht="15" x14ac:dyDescent="0.2">
      <c r="B60" s="126"/>
      <c r="C60" s="126"/>
      <c r="D60" s="126"/>
      <c r="E60" s="128">
        <v>0</v>
      </c>
      <c r="F60" s="190">
        <f ca="1">SUMIF(MemberCharge,C60,'2. Fee Structure'!$C$11:$C$15)+IF(D60="Yes",'2. Fee Structure'!$C$15,0)</f>
        <v>0</v>
      </c>
      <c r="G60" s="190">
        <f>IF(SUMIF('5. Income'!E:E,B60,'5. Income'!C:C)=0,0,SUMIF('5. Income'!E:E,B60,'5. Income'!C:C))</f>
        <v>0</v>
      </c>
      <c r="H60" s="191">
        <f t="shared" ca="1" si="2"/>
        <v>0</v>
      </c>
    </row>
    <row r="61" spans="2:8" ht="15" x14ac:dyDescent="0.2">
      <c r="B61" s="126"/>
      <c r="C61" s="126"/>
      <c r="D61" s="126"/>
      <c r="E61" s="128">
        <v>0</v>
      </c>
      <c r="F61" s="190">
        <f ca="1">SUMIF(MemberCharge,C61,'2. Fee Structure'!$C$11:$C$15)+IF(D61="Yes",'2. Fee Structure'!$C$15,0)</f>
        <v>0</v>
      </c>
      <c r="G61" s="190">
        <f>IF(SUMIF('5. Income'!E:E,B61,'5. Income'!C:C)=0,0,SUMIF('5. Income'!E:E,B61,'5. Income'!C:C))</f>
        <v>0</v>
      </c>
      <c r="H61" s="191">
        <f t="shared" ca="1" si="2"/>
        <v>0</v>
      </c>
    </row>
    <row r="62" spans="2:8" ht="15" x14ac:dyDescent="0.2">
      <c r="B62" s="126"/>
      <c r="C62" s="126"/>
      <c r="D62" s="126"/>
      <c r="E62" s="128">
        <v>0</v>
      </c>
      <c r="F62" s="190">
        <f ca="1">SUMIF(MemberCharge,C62,'2. Fee Structure'!$C$11:$C$15)+IF(D62="Yes",'2. Fee Structure'!$C$15,0)</f>
        <v>0</v>
      </c>
      <c r="G62" s="190">
        <f>IF(SUMIF('5. Income'!E:E,B62,'5. Income'!C:C)=0,0,SUMIF('5. Income'!E:E,B62,'5. Income'!C:C))</f>
        <v>0</v>
      </c>
      <c r="H62" s="191">
        <f t="shared" ca="1" si="2"/>
        <v>0</v>
      </c>
    </row>
    <row r="63" spans="2:8" ht="15" x14ac:dyDescent="0.2">
      <c r="B63" s="126"/>
      <c r="C63" s="126"/>
      <c r="D63" s="126"/>
      <c r="E63" s="128">
        <v>0</v>
      </c>
      <c r="F63" s="190">
        <f ca="1">SUMIF(MemberCharge,C63,'2. Fee Structure'!$C$11:$C$15)+IF(D63="Yes",'2. Fee Structure'!$C$15,0)</f>
        <v>0</v>
      </c>
      <c r="G63" s="190">
        <f>IF(SUMIF('5. Income'!E:E,B63,'5. Income'!C:C)=0,0,SUMIF('5. Income'!E:E,B63,'5. Income'!C:C))</f>
        <v>0</v>
      </c>
      <c r="H63" s="191">
        <f t="shared" ca="1" si="2"/>
        <v>0</v>
      </c>
    </row>
    <row r="64" spans="2:8" ht="15" x14ac:dyDescent="0.2">
      <c r="B64" s="126"/>
      <c r="C64" s="126"/>
      <c r="D64" s="126"/>
      <c r="E64" s="128">
        <v>0</v>
      </c>
      <c r="F64" s="190">
        <f ca="1">SUMIF(MemberCharge,C64,'2. Fee Structure'!$C$11:$C$15)+IF(D64="Yes",'2. Fee Structure'!$C$15,0)</f>
        <v>0</v>
      </c>
      <c r="G64" s="190">
        <f>IF(SUMIF('5. Income'!E:E,B64,'5. Income'!C:C)=0,0,SUMIF('5. Income'!E:E,B64,'5. Income'!C:C))</f>
        <v>0</v>
      </c>
      <c r="H64" s="191">
        <f t="shared" ca="1" si="2"/>
        <v>0</v>
      </c>
    </row>
    <row r="65" spans="2:8" ht="15" x14ac:dyDescent="0.2">
      <c r="B65" s="126"/>
      <c r="C65" s="126"/>
      <c r="D65" s="126"/>
      <c r="E65" s="128">
        <v>0</v>
      </c>
      <c r="F65" s="190">
        <f ca="1">SUMIF(MemberCharge,C65,'2. Fee Structure'!$C$11:$C$15)+IF(D65="Yes",'2. Fee Structure'!$C$15,0)</f>
        <v>0</v>
      </c>
      <c r="G65" s="190">
        <f>IF(SUMIF('5. Income'!E:E,B65,'5. Income'!C:C)=0,0,SUMIF('5. Income'!E:E,B65,'5. Income'!C:C))</f>
        <v>0</v>
      </c>
      <c r="H65" s="191">
        <f t="shared" ca="1" si="2"/>
        <v>0</v>
      </c>
    </row>
    <row r="66" spans="2:8" ht="15" x14ac:dyDescent="0.2">
      <c r="B66" s="126"/>
      <c r="C66" s="126"/>
      <c r="D66" s="126"/>
      <c r="E66" s="128">
        <v>0</v>
      </c>
      <c r="F66" s="190">
        <f ca="1">SUMIF(MemberCharge,C66,'2. Fee Structure'!$C$11:$C$15)+IF(D66="Yes",'2. Fee Structure'!$C$15,0)</f>
        <v>0</v>
      </c>
      <c r="G66" s="190">
        <f>IF(SUMIF('5. Income'!E:E,B66,'5. Income'!C:C)=0,0,SUMIF('5. Income'!E:E,B66,'5. Income'!C:C))</f>
        <v>0</v>
      </c>
      <c r="H66" s="191">
        <f t="shared" ca="1" si="2"/>
        <v>0</v>
      </c>
    </row>
    <row r="67" spans="2:8" ht="15" x14ac:dyDescent="0.2">
      <c r="B67" s="126"/>
      <c r="C67" s="126"/>
      <c r="D67" s="126"/>
      <c r="E67" s="128">
        <v>0</v>
      </c>
      <c r="F67" s="190">
        <f ca="1">SUMIF(MemberCharge,C67,'2. Fee Structure'!$C$11:$C$15)+IF(D67="Yes",'2. Fee Structure'!$C$15,0)</f>
        <v>0</v>
      </c>
      <c r="G67" s="190">
        <f>IF(SUMIF('5. Income'!E:E,B67,'5. Income'!C:C)=0,0,SUMIF('5. Income'!E:E,B67,'5. Income'!C:C))</f>
        <v>0</v>
      </c>
      <c r="H67" s="191">
        <f t="shared" ca="1" si="2"/>
        <v>0</v>
      </c>
    </row>
    <row r="68" spans="2:8" ht="15" x14ac:dyDescent="0.2">
      <c r="B68" s="126"/>
      <c r="C68" s="126"/>
      <c r="D68" s="126"/>
      <c r="E68" s="128">
        <v>0</v>
      </c>
      <c r="F68" s="190">
        <f ca="1">SUMIF(MemberCharge,C68,'2. Fee Structure'!$C$11:$C$15)+IF(D68="Yes",'2. Fee Structure'!$C$15,0)</f>
        <v>0</v>
      </c>
      <c r="G68" s="190">
        <f>IF(SUMIF('5. Income'!E:E,B68,'5. Income'!C:C)=0,0,SUMIF('5. Income'!E:E,B68,'5. Income'!C:C))</f>
        <v>0</v>
      </c>
      <c r="H68" s="191">
        <f t="shared" ca="1" si="2"/>
        <v>0</v>
      </c>
    </row>
    <row r="69" spans="2:8" ht="15" x14ac:dyDescent="0.2">
      <c r="B69" s="126"/>
      <c r="C69" s="126"/>
      <c r="D69" s="126"/>
      <c r="E69" s="128">
        <v>0</v>
      </c>
      <c r="F69" s="190">
        <f ca="1">SUMIF(MemberCharge,C69,'2. Fee Structure'!$C$11:$C$15)+IF(D69="Yes",'2. Fee Structure'!$C$15,0)</f>
        <v>0</v>
      </c>
      <c r="G69" s="190">
        <f>IF(SUMIF('5. Income'!E:E,B69,'5. Income'!C:C)=0,0,SUMIF('5. Income'!E:E,B69,'5. Income'!C:C))</f>
        <v>0</v>
      </c>
      <c r="H69" s="191">
        <f t="shared" ca="1" si="2"/>
        <v>0</v>
      </c>
    </row>
    <row r="70" spans="2:8" ht="15" x14ac:dyDescent="0.2">
      <c r="B70" s="126"/>
      <c r="C70" s="126"/>
      <c r="D70" s="126"/>
      <c r="E70" s="128">
        <v>0</v>
      </c>
      <c r="F70" s="190">
        <f ca="1">SUMIF(MemberCharge,C70,'2. Fee Structure'!$C$11:$C$15)+IF(D70="Yes",'2. Fee Structure'!$C$15,0)</f>
        <v>0</v>
      </c>
      <c r="G70" s="190">
        <f>IF(SUMIF('5. Income'!E:E,B70,'5. Income'!C:C)=0,0,SUMIF('5. Income'!E:E,B70,'5. Income'!C:C))</f>
        <v>0</v>
      </c>
      <c r="H70" s="191">
        <f t="shared" ca="1" si="2"/>
        <v>0</v>
      </c>
    </row>
    <row r="71" spans="2:8" ht="15" x14ac:dyDescent="0.2">
      <c r="B71" s="126"/>
      <c r="C71" s="126"/>
      <c r="D71" s="126"/>
      <c r="E71" s="128">
        <v>0</v>
      </c>
      <c r="F71" s="190">
        <f ca="1">SUMIF(MemberCharge,C71,'2. Fee Structure'!$C$11:$C$15)+IF(D71="Yes",'2. Fee Structure'!$C$15,0)</f>
        <v>0</v>
      </c>
      <c r="G71" s="190">
        <f>IF(SUMIF('5. Income'!E:E,B71,'5. Income'!C:C)=0,0,SUMIF('5. Income'!E:E,B71,'5. Income'!C:C))</f>
        <v>0</v>
      </c>
      <c r="H71" s="191">
        <f t="shared" ca="1" si="2"/>
        <v>0</v>
      </c>
    </row>
    <row r="72" spans="2:8" ht="15" x14ac:dyDescent="0.2">
      <c r="B72" s="126"/>
      <c r="C72" s="126"/>
      <c r="D72" s="126"/>
      <c r="E72" s="128">
        <v>0</v>
      </c>
      <c r="F72" s="190">
        <f ca="1">SUMIF(MemberCharge,C72,'2. Fee Structure'!$C$11:$C$15)+IF(D72="Yes",'2. Fee Structure'!$C$15,0)</f>
        <v>0</v>
      </c>
      <c r="G72" s="190">
        <f>IF(SUMIF('5. Income'!E:E,B72,'5. Income'!C:C)=0,0,SUMIF('5. Income'!E:E,B72,'5. Income'!C:C))</f>
        <v>0</v>
      </c>
      <c r="H72" s="191">
        <f t="shared" ca="1" si="2"/>
        <v>0</v>
      </c>
    </row>
    <row r="73" spans="2:8" ht="15" x14ac:dyDescent="0.2">
      <c r="B73" s="126"/>
      <c r="C73" s="126"/>
      <c r="D73" s="126"/>
      <c r="E73" s="128">
        <v>0</v>
      </c>
      <c r="F73" s="190">
        <f ca="1">SUMIF(MemberCharge,C73,'2. Fee Structure'!$C$11:$C$15)+IF(D73="Yes",'2. Fee Structure'!$C$15,0)</f>
        <v>0</v>
      </c>
      <c r="G73" s="190">
        <f>IF(SUMIF('5. Income'!E:E,B73,'5. Income'!C:C)=0,0,SUMIF('5. Income'!E:E,B73,'5. Income'!C:C))</f>
        <v>0</v>
      </c>
      <c r="H73" s="191">
        <f t="shared" ca="1" si="2"/>
        <v>0</v>
      </c>
    </row>
    <row r="74" spans="2:8" ht="15" x14ac:dyDescent="0.2">
      <c r="B74" s="126"/>
      <c r="C74" s="126"/>
      <c r="D74" s="126"/>
      <c r="E74" s="128">
        <v>0</v>
      </c>
      <c r="F74" s="190">
        <f ca="1">SUMIF(MemberCharge,C74,'2. Fee Structure'!$C$11:$C$15)+IF(D74="Yes",'2. Fee Structure'!$C$15,0)</f>
        <v>0</v>
      </c>
      <c r="G74" s="190">
        <f>IF(SUMIF('5. Income'!E:E,B74,'5. Income'!C:C)=0,0,SUMIF('5. Income'!E:E,B74,'5. Income'!C:C))</f>
        <v>0</v>
      </c>
      <c r="H74" s="191">
        <f t="shared" ca="1" si="2"/>
        <v>0</v>
      </c>
    </row>
    <row r="75" spans="2:8" ht="15" x14ac:dyDescent="0.2">
      <c r="B75" s="126"/>
      <c r="C75" s="126"/>
      <c r="D75" s="126"/>
      <c r="E75" s="128">
        <v>0</v>
      </c>
      <c r="F75" s="190">
        <f ca="1">SUMIF(MemberCharge,C75,'2. Fee Structure'!$C$11:$C$15)+IF(D75="Yes",'2. Fee Structure'!$C$15,0)</f>
        <v>0</v>
      </c>
      <c r="G75" s="190">
        <f>IF(SUMIF('5. Income'!E:E,B75,'5. Income'!C:C)=0,0,SUMIF('5. Income'!E:E,B75,'5. Income'!C:C))</f>
        <v>0</v>
      </c>
      <c r="H75" s="191">
        <f t="shared" ca="1" si="2"/>
        <v>0</v>
      </c>
    </row>
    <row r="76" spans="2:8" ht="15" x14ac:dyDescent="0.2">
      <c r="B76" s="126"/>
      <c r="C76" s="126"/>
      <c r="D76" s="126"/>
      <c r="E76" s="128">
        <v>0</v>
      </c>
      <c r="F76" s="190">
        <f ca="1">SUMIF(MemberCharge,C76,'2. Fee Structure'!$C$11:$C$15)+IF(D76="Yes",'2. Fee Structure'!$C$15,0)</f>
        <v>0</v>
      </c>
      <c r="G76" s="190">
        <f>IF(SUMIF('5. Income'!E:E,B76,'5. Income'!C:C)=0,0,SUMIF('5. Income'!E:E,B76,'5. Income'!C:C))</f>
        <v>0</v>
      </c>
      <c r="H76" s="191">
        <f t="shared" ca="1" si="2"/>
        <v>0</v>
      </c>
    </row>
    <row r="77" spans="2:8" ht="15" x14ac:dyDescent="0.2">
      <c r="B77" s="126"/>
      <c r="C77" s="126"/>
      <c r="D77" s="126"/>
      <c r="E77" s="128">
        <v>0</v>
      </c>
      <c r="F77" s="190">
        <f ca="1">SUMIF(MemberCharge,C77,'2. Fee Structure'!$C$11:$C$15)+IF(D77="Yes",'2. Fee Structure'!$C$15,0)</f>
        <v>0</v>
      </c>
      <c r="G77" s="190">
        <f>IF(SUMIF('5. Income'!E:E,B77,'5. Income'!C:C)=0,0,SUMIF('5. Income'!E:E,B77,'5. Income'!C:C))</f>
        <v>0</v>
      </c>
      <c r="H77" s="191">
        <f t="shared" ca="1" si="2"/>
        <v>0</v>
      </c>
    </row>
    <row r="78" spans="2:8" ht="15" x14ac:dyDescent="0.2">
      <c r="B78" s="126"/>
      <c r="C78" s="126"/>
      <c r="D78" s="126"/>
      <c r="E78" s="128">
        <v>0</v>
      </c>
      <c r="F78" s="190">
        <f ca="1">SUMIF(MemberCharge,C78,'2. Fee Structure'!$C$11:$C$15)+IF(D78="Yes",'2. Fee Structure'!$C$15,0)</f>
        <v>0</v>
      </c>
      <c r="G78" s="190">
        <f>IF(SUMIF('5. Income'!E:E,B78,'5. Income'!C:C)=0,0,SUMIF('5. Income'!E:E,B78,'5. Income'!C:C))</f>
        <v>0</v>
      </c>
      <c r="H78" s="191">
        <f t="shared" ca="1" si="2"/>
        <v>0</v>
      </c>
    </row>
    <row r="79" spans="2:8" ht="15" x14ac:dyDescent="0.2">
      <c r="B79" s="126"/>
      <c r="C79" s="126"/>
      <c r="D79" s="126"/>
      <c r="E79" s="128">
        <v>0</v>
      </c>
      <c r="F79" s="190">
        <f ca="1">SUMIF(MemberCharge,C79,'2. Fee Structure'!$C$11:$C$15)+IF(D79="Yes",'2. Fee Structure'!$C$15,0)</f>
        <v>0</v>
      </c>
      <c r="G79" s="190">
        <f>IF(SUMIF('5. Income'!E:E,B79,'5. Income'!C:C)=0,0,SUMIF('5. Income'!E:E,B79,'5. Income'!C:C))</f>
        <v>0</v>
      </c>
      <c r="H79" s="191">
        <f t="shared" ca="1" si="2"/>
        <v>0</v>
      </c>
    </row>
    <row r="80" spans="2:8" ht="15" x14ac:dyDescent="0.2">
      <c r="B80" s="126"/>
      <c r="C80" s="126"/>
      <c r="D80" s="126"/>
      <c r="E80" s="128">
        <v>0</v>
      </c>
      <c r="F80" s="190">
        <f ca="1">SUMIF(MemberCharge,C80,'2. Fee Structure'!$C$11:$C$15)+IF(D80="Yes",'2. Fee Structure'!$C$15,0)</f>
        <v>0</v>
      </c>
      <c r="G80" s="190">
        <f>IF(SUMIF('5. Income'!E:E,B80,'5. Income'!C:C)=0,0,SUMIF('5. Income'!E:E,B80,'5. Income'!C:C))</f>
        <v>0</v>
      </c>
      <c r="H80" s="191">
        <f t="shared" ref="H80:H143" ca="1" si="3">E80+F80-G80</f>
        <v>0</v>
      </c>
    </row>
    <row r="81" spans="2:8" ht="15" x14ac:dyDescent="0.2">
      <c r="B81" s="126"/>
      <c r="C81" s="126"/>
      <c r="D81" s="126"/>
      <c r="E81" s="128">
        <v>0</v>
      </c>
      <c r="F81" s="190">
        <f ca="1">SUMIF(MemberCharge,C81,'2. Fee Structure'!$C$11:$C$15)+IF(D81="Yes",'2. Fee Structure'!$C$15,0)</f>
        <v>0</v>
      </c>
      <c r="G81" s="190">
        <f>IF(SUMIF('5. Income'!E:E,B81,'5. Income'!C:C)=0,0,SUMIF('5. Income'!E:E,B81,'5. Income'!C:C))</f>
        <v>0</v>
      </c>
      <c r="H81" s="191">
        <f t="shared" ca="1" si="3"/>
        <v>0</v>
      </c>
    </row>
    <row r="82" spans="2:8" ht="15" x14ac:dyDescent="0.2">
      <c r="B82" s="126"/>
      <c r="C82" s="126"/>
      <c r="D82" s="126"/>
      <c r="E82" s="128">
        <v>0</v>
      </c>
      <c r="F82" s="190">
        <f ca="1">SUMIF(MemberCharge,C82,'2. Fee Structure'!$C$11:$C$15)+IF(D82="Yes",'2. Fee Structure'!$C$15,0)</f>
        <v>0</v>
      </c>
      <c r="G82" s="190">
        <f>IF(SUMIF('5. Income'!E:E,B82,'5. Income'!C:C)=0,0,SUMIF('5. Income'!E:E,B82,'5. Income'!C:C))</f>
        <v>0</v>
      </c>
      <c r="H82" s="191">
        <f t="shared" ca="1" si="3"/>
        <v>0</v>
      </c>
    </row>
    <row r="83" spans="2:8" ht="15" x14ac:dyDescent="0.2">
      <c r="B83" s="126"/>
      <c r="C83" s="126"/>
      <c r="D83" s="126"/>
      <c r="E83" s="128">
        <v>0</v>
      </c>
      <c r="F83" s="190">
        <f ca="1">SUMIF(MemberCharge,C83,'2. Fee Structure'!$C$11:$C$15)+IF(D83="Yes",'2. Fee Structure'!$C$15,0)</f>
        <v>0</v>
      </c>
      <c r="G83" s="190">
        <f>IF(SUMIF('5. Income'!E:E,B83,'5. Income'!C:C)=0,0,SUMIF('5. Income'!E:E,B83,'5. Income'!C:C))</f>
        <v>0</v>
      </c>
      <c r="H83" s="191">
        <f t="shared" ca="1" si="3"/>
        <v>0</v>
      </c>
    </row>
    <row r="84" spans="2:8" ht="15" x14ac:dyDescent="0.2">
      <c r="B84" s="126"/>
      <c r="C84" s="126"/>
      <c r="D84" s="126"/>
      <c r="E84" s="128">
        <v>0</v>
      </c>
      <c r="F84" s="190">
        <f ca="1">SUMIF(MemberCharge,C84,'2. Fee Structure'!$C$11:$C$15)+IF(D84="Yes",'2. Fee Structure'!$C$15,0)</f>
        <v>0</v>
      </c>
      <c r="G84" s="190">
        <f>IF(SUMIF('5. Income'!E:E,B84,'5. Income'!C:C)=0,0,SUMIF('5. Income'!E:E,B84,'5. Income'!C:C))</f>
        <v>0</v>
      </c>
      <c r="H84" s="191">
        <f t="shared" ca="1" si="3"/>
        <v>0</v>
      </c>
    </row>
    <row r="85" spans="2:8" ht="15" x14ac:dyDescent="0.2">
      <c r="B85" s="126"/>
      <c r="C85" s="126"/>
      <c r="D85" s="126"/>
      <c r="E85" s="128">
        <v>0</v>
      </c>
      <c r="F85" s="190">
        <f ca="1">SUMIF(MemberCharge,C85,'2. Fee Structure'!$C$11:$C$15)+IF(D85="Yes",'2. Fee Structure'!$C$15,0)</f>
        <v>0</v>
      </c>
      <c r="G85" s="190">
        <f>IF(SUMIF('5. Income'!E:E,B85,'5. Income'!C:C)=0,0,SUMIF('5. Income'!E:E,B85,'5. Income'!C:C))</f>
        <v>0</v>
      </c>
      <c r="H85" s="191">
        <f t="shared" ca="1" si="3"/>
        <v>0</v>
      </c>
    </row>
    <row r="86" spans="2:8" ht="15" x14ac:dyDescent="0.2">
      <c r="B86" s="126"/>
      <c r="C86" s="126"/>
      <c r="D86" s="126"/>
      <c r="E86" s="128">
        <v>0</v>
      </c>
      <c r="F86" s="190">
        <f ca="1">SUMIF(MemberCharge,C86,'2. Fee Structure'!$C$11:$C$15)+IF(D86="Yes",'2. Fee Structure'!$C$15,0)</f>
        <v>0</v>
      </c>
      <c r="G86" s="190">
        <f>IF(SUMIF('5. Income'!E:E,B86,'5. Income'!C:C)=0,0,SUMIF('5. Income'!E:E,B86,'5. Income'!C:C))</f>
        <v>0</v>
      </c>
      <c r="H86" s="191">
        <f t="shared" ca="1" si="3"/>
        <v>0</v>
      </c>
    </row>
    <row r="87" spans="2:8" ht="15" x14ac:dyDescent="0.2">
      <c r="B87" s="126"/>
      <c r="C87" s="126"/>
      <c r="D87" s="126"/>
      <c r="E87" s="128">
        <v>0</v>
      </c>
      <c r="F87" s="190">
        <f ca="1">SUMIF(MemberCharge,C87,'2. Fee Structure'!$C$11:$C$15)+IF(D87="Yes",'2. Fee Structure'!$C$15,0)</f>
        <v>0</v>
      </c>
      <c r="G87" s="190">
        <f>IF(SUMIF('5. Income'!E:E,B87,'5. Income'!C:C)=0,0,SUMIF('5. Income'!E:E,B87,'5. Income'!C:C))</f>
        <v>0</v>
      </c>
      <c r="H87" s="191">
        <f t="shared" ca="1" si="3"/>
        <v>0</v>
      </c>
    </row>
    <row r="88" spans="2:8" ht="15" x14ac:dyDescent="0.2">
      <c r="B88" s="126"/>
      <c r="C88" s="126"/>
      <c r="D88" s="126"/>
      <c r="E88" s="128">
        <v>0</v>
      </c>
      <c r="F88" s="190">
        <f ca="1">SUMIF(MemberCharge,C88,'2. Fee Structure'!$C$11:$C$15)+IF(D88="Yes",'2. Fee Structure'!$C$15,0)</f>
        <v>0</v>
      </c>
      <c r="G88" s="190">
        <f>IF(SUMIF('5. Income'!E:E,B88,'5. Income'!C:C)=0,0,SUMIF('5. Income'!E:E,B88,'5. Income'!C:C))</f>
        <v>0</v>
      </c>
      <c r="H88" s="191">
        <f t="shared" ca="1" si="3"/>
        <v>0</v>
      </c>
    </row>
    <row r="89" spans="2:8" ht="15" x14ac:dyDescent="0.2">
      <c r="B89" s="126"/>
      <c r="C89" s="126"/>
      <c r="D89" s="126"/>
      <c r="E89" s="128">
        <v>0</v>
      </c>
      <c r="F89" s="190">
        <f ca="1">SUMIF(MemberCharge,C89,'2. Fee Structure'!$C$11:$C$15)+IF(D89="Yes",'2. Fee Structure'!$C$15,0)</f>
        <v>0</v>
      </c>
      <c r="G89" s="190">
        <f>IF(SUMIF('5. Income'!E:E,B89,'5. Income'!C:C)=0,0,SUMIF('5. Income'!E:E,B89,'5. Income'!C:C))</f>
        <v>0</v>
      </c>
      <c r="H89" s="191">
        <f t="shared" ca="1" si="3"/>
        <v>0</v>
      </c>
    </row>
    <row r="90" spans="2:8" ht="15" x14ac:dyDescent="0.2">
      <c r="B90" s="126"/>
      <c r="C90" s="126"/>
      <c r="D90" s="126"/>
      <c r="E90" s="128">
        <v>0</v>
      </c>
      <c r="F90" s="190">
        <f ca="1">SUMIF(MemberCharge,C90,'2. Fee Structure'!$C$11:$C$15)+IF(D90="Yes",'2. Fee Structure'!$C$15,0)</f>
        <v>0</v>
      </c>
      <c r="G90" s="190">
        <f>IF(SUMIF('5. Income'!E:E,B90,'5. Income'!C:C)=0,0,SUMIF('5. Income'!E:E,B90,'5. Income'!C:C))</f>
        <v>0</v>
      </c>
      <c r="H90" s="191">
        <f t="shared" ca="1" si="3"/>
        <v>0</v>
      </c>
    </row>
    <row r="91" spans="2:8" ht="15" x14ac:dyDescent="0.2">
      <c r="B91" s="126"/>
      <c r="C91" s="126"/>
      <c r="D91" s="126"/>
      <c r="E91" s="128">
        <v>0</v>
      </c>
      <c r="F91" s="190">
        <f ca="1">SUMIF(MemberCharge,C91,'2. Fee Structure'!$C$11:$C$15)+IF(D91="Yes",'2. Fee Structure'!$C$15,0)</f>
        <v>0</v>
      </c>
      <c r="G91" s="190">
        <f>IF(SUMIF('5. Income'!E:E,B91,'5. Income'!C:C)=0,0,SUMIF('5. Income'!E:E,B91,'5. Income'!C:C))</f>
        <v>0</v>
      </c>
      <c r="H91" s="191">
        <f t="shared" ca="1" si="3"/>
        <v>0</v>
      </c>
    </row>
    <row r="92" spans="2:8" ht="15" x14ac:dyDescent="0.2">
      <c r="B92" s="126"/>
      <c r="C92" s="126"/>
      <c r="D92" s="126"/>
      <c r="E92" s="128">
        <v>0</v>
      </c>
      <c r="F92" s="190">
        <f ca="1">SUMIF(MemberCharge,C92,'2. Fee Structure'!$C$11:$C$15)+IF(D92="Yes",'2. Fee Structure'!$C$15,0)</f>
        <v>0</v>
      </c>
      <c r="G92" s="190">
        <f>IF(SUMIF('5. Income'!E:E,B92,'5. Income'!C:C)=0,0,SUMIF('5. Income'!E:E,B92,'5. Income'!C:C))</f>
        <v>0</v>
      </c>
      <c r="H92" s="191">
        <f t="shared" ca="1" si="3"/>
        <v>0</v>
      </c>
    </row>
    <row r="93" spans="2:8" ht="15" x14ac:dyDescent="0.2">
      <c r="B93" s="126"/>
      <c r="C93" s="126"/>
      <c r="D93" s="126"/>
      <c r="E93" s="128">
        <v>0</v>
      </c>
      <c r="F93" s="190">
        <f ca="1">SUMIF(MemberCharge,C93,'2. Fee Structure'!$C$11:$C$15)+IF(D93="Yes",'2. Fee Structure'!$C$15,0)</f>
        <v>0</v>
      </c>
      <c r="G93" s="190">
        <f>IF(SUMIF('5. Income'!E:E,B93,'5. Income'!C:C)=0,0,SUMIF('5. Income'!E:E,B93,'5. Income'!C:C))</f>
        <v>0</v>
      </c>
      <c r="H93" s="191">
        <f t="shared" ca="1" si="3"/>
        <v>0</v>
      </c>
    </row>
    <row r="94" spans="2:8" ht="15" x14ac:dyDescent="0.2">
      <c r="B94" s="126"/>
      <c r="C94" s="126"/>
      <c r="D94" s="126"/>
      <c r="E94" s="128">
        <v>0</v>
      </c>
      <c r="F94" s="190">
        <f ca="1">SUMIF(MemberCharge,C94,'2. Fee Structure'!$C$11:$C$15)+IF(D94="Yes",'2. Fee Structure'!$C$15,0)</f>
        <v>0</v>
      </c>
      <c r="G94" s="190">
        <f>IF(SUMIF('5. Income'!E:E,B94,'5. Income'!C:C)=0,0,SUMIF('5. Income'!E:E,B94,'5. Income'!C:C))</f>
        <v>0</v>
      </c>
      <c r="H94" s="191">
        <f t="shared" ca="1" si="3"/>
        <v>0</v>
      </c>
    </row>
    <row r="95" spans="2:8" ht="15" x14ac:dyDescent="0.2">
      <c r="B95" s="126"/>
      <c r="C95" s="126"/>
      <c r="D95" s="126"/>
      <c r="E95" s="128">
        <v>0</v>
      </c>
      <c r="F95" s="190">
        <f ca="1">SUMIF(MemberCharge,C95,'2. Fee Structure'!$C$11:$C$15)+IF(D95="Yes",'2. Fee Structure'!$C$15,0)</f>
        <v>0</v>
      </c>
      <c r="G95" s="190">
        <f>IF(SUMIF('5. Income'!E:E,B95,'5. Income'!C:C)=0,0,SUMIF('5. Income'!E:E,B95,'5. Income'!C:C))</f>
        <v>0</v>
      </c>
      <c r="H95" s="191">
        <f t="shared" ca="1" si="3"/>
        <v>0</v>
      </c>
    </row>
    <row r="96" spans="2:8" ht="15" x14ac:dyDescent="0.2">
      <c r="B96" s="126"/>
      <c r="C96" s="126"/>
      <c r="D96" s="126"/>
      <c r="E96" s="128">
        <v>0</v>
      </c>
      <c r="F96" s="190">
        <f ca="1">SUMIF(MemberCharge,C96,'2. Fee Structure'!$C$11:$C$15)+IF(D96="Yes",'2. Fee Structure'!$C$15,0)</f>
        <v>0</v>
      </c>
      <c r="G96" s="190">
        <f>IF(SUMIF('5. Income'!E:E,B96,'5. Income'!C:C)=0,0,SUMIF('5. Income'!E:E,B96,'5. Income'!C:C))</f>
        <v>0</v>
      </c>
      <c r="H96" s="191">
        <f t="shared" ca="1" si="3"/>
        <v>0</v>
      </c>
    </row>
    <row r="97" spans="2:8" ht="15" x14ac:dyDescent="0.2">
      <c r="B97" s="126"/>
      <c r="C97" s="126"/>
      <c r="D97" s="126"/>
      <c r="E97" s="128">
        <v>0</v>
      </c>
      <c r="F97" s="190">
        <f ca="1">SUMIF(MemberCharge,C97,'2. Fee Structure'!$C$11:$C$15)+IF(D97="Yes",'2. Fee Structure'!$C$15,0)</f>
        <v>0</v>
      </c>
      <c r="G97" s="190">
        <f>IF(SUMIF('5. Income'!E:E,B97,'5. Income'!C:C)=0,0,SUMIF('5. Income'!E:E,B97,'5. Income'!C:C))</f>
        <v>0</v>
      </c>
      <c r="H97" s="191">
        <f t="shared" ca="1" si="3"/>
        <v>0</v>
      </c>
    </row>
    <row r="98" spans="2:8" ht="15" x14ac:dyDescent="0.2">
      <c r="B98" s="126"/>
      <c r="C98" s="126"/>
      <c r="D98" s="126"/>
      <c r="E98" s="128">
        <v>0</v>
      </c>
      <c r="F98" s="190">
        <f ca="1">SUMIF(MemberCharge,C98,'2. Fee Structure'!$C$11:$C$15)+IF(D98="Yes",'2. Fee Structure'!$C$15,0)</f>
        <v>0</v>
      </c>
      <c r="G98" s="190">
        <f>IF(SUMIF('5. Income'!E:E,B98,'5. Income'!C:C)=0,0,SUMIF('5. Income'!E:E,B98,'5. Income'!C:C))</f>
        <v>0</v>
      </c>
      <c r="H98" s="191">
        <f t="shared" ca="1" si="3"/>
        <v>0</v>
      </c>
    </row>
    <row r="99" spans="2:8" ht="15" x14ac:dyDescent="0.2">
      <c r="B99" s="126"/>
      <c r="C99" s="126"/>
      <c r="D99" s="126"/>
      <c r="E99" s="128">
        <v>0</v>
      </c>
      <c r="F99" s="190">
        <f ca="1">SUMIF(MemberCharge,C99,'2. Fee Structure'!$C$11:$C$15)+IF(D99="Yes",'2. Fee Structure'!$C$15,0)</f>
        <v>0</v>
      </c>
      <c r="G99" s="190">
        <f>IF(SUMIF('5. Income'!E:E,B99,'5. Income'!C:C)=0,0,SUMIF('5. Income'!E:E,B99,'5. Income'!C:C))</f>
        <v>0</v>
      </c>
      <c r="H99" s="191">
        <f t="shared" ca="1" si="3"/>
        <v>0</v>
      </c>
    </row>
    <row r="100" spans="2:8" ht="15" x14ac:dyDescent="0.2">
      <c r="B100" s="126"/>
      <c r="C100" s="126"/>
      <c r="D100" s="126"/>
      <c r="E100" s="128">
        <v>0</v>
      </c>
      <c r="F100" s="190">
        <f ca="1">SUMIF(MemberCharge,C100,'2. Fee Structure'!$C$11:$C$15)+IF(D100="Yes",'2. Fee Structure'!$C$15,0)</f>
        <v>0</v>
      </c>
      <c r="G100" s="190">
        <f>IF(SUMIF('5. Income'!E:E,B100,'5. Income'!C:C)=0,0,SUMIF('5. Income'!E:E,B100,'5. Income'!C:C))</f>
        <v>0</v>
      </c>
      <c r="H100" s="191">
        <f t="shared" ca="1" si="3"/>
        <v>0</v>
      </c>
    </row>
    <row r="101" spans="2:8" ht="15" x14ac:dyDescent="0.2">
      <c r="B101" s="126"/>
      <c r="C101" s="126"/>
      <c r="D101" s="126"/>
      <c r="E101" s="128">
        <v>0</v>
      </c>
      <c r="F101" s="190">
        <f ca="1">SUMIF(MemberCharge,C101,'2. Fee Structure'!$C$11:$C$15)+IF(D101="Yes",'2. Fee Structure'!$C$15,0)</f>
        <v>0</v>
      </c>
      <c r="G101" s="190">
        <f>IF(SUMIF('5. Income'!E:E,B101,'5. Income'!C:C)=0,0,SUMIF('5. Income'!E:E,B101,'5. Income'!C:C))</f>
        <v>0</v>
      </c>
      <c r="H101" s="191">
        <f t="shared" ca="1" si="3"/>
        <v>0</v>
      </c>
    </row>
    <row r="102" spans="2:8" ht="15" x14ac:dyDescent="0.2">
      <c r="B102" s="126"/>
      <c r="C102" s="126"/>
      <c r="D102" s="126"/>
      <c r="E102" s="128">
        <v>0</v>
      </c>
      <c r="F102" s="190">
        <f ca="1">SUMIF(MemberCharge,C102,'2. Fee Structure'!$C$11:$C$15)+IF(D102="Yes",'2. Fee Structure'!$C$15,0)</f>
        <v>0</v>
      </c>
      <c r="G102" s="190">
        <f>IF(SUMIF('5. Income'!E:E,B102,'5. Income'!C:C)=0,0,SUMIF('5. Income'!E:E,B102,'5. Income'!C:C))</f>
        <v>0</v>
      </c>
      <c r="H102" s="191">
        <f t="shared" ca="1" si="3"/>
        <v>0</v>
      </c>
    </row>
    <row r="103" spans="2:8" ht="15" x14ac:dyDescent="0.2">
      <c r="B103" s="126"/>
      <c r="C103" s="126"/>
      <c r="D103" s="126"/>
      <c r="E103" s="128">
        <v>0</v>
      </c>
      <c r="F103" s="190">
        <f ca="1">SUMIF(MemberCharge,C103,'2. Fee Structure'!$C$11:$C$15)+IF(D103="Yes",'2. Fee Structure'!$C$15,0)</f>
        <v>0</v>
      </c>
      <c r="G103" s="190">
        <f>IF(SUMIF('5. Income'!E:E,B103,'5. Income'!C:C)=0,0,SUMIF('5. Income'!E:E,B103,'5. Income'!C:C))</f>
        <v>0</v>
      </c>
      <c r="H103" s="191">
        <f t="shared" ca="1" si="3"/>
        <v>0</v>
      </c>
    </row>
    <row r="104" spans="2:8" ht="15" x14ac:dyDescent="0.2">
      <c r="B104" s="126"/>
      <c r="C104" s="126"/>
      <c r="D104" s="126"/>
      <c r="E104" s="128">
        <v>0</v>
      </c>
      <c r="F104" s="190">
        <f ca="1">SUMIF(MemberCharge,C104,'2. Fee Structure'!$C$11:$C$15)+IF(D104="Yes",'2. Fee Structure'!$C$15,0)</f>
        <v>0</v>
      </c>
      <c r="G104" s="190">
        <f>IF(SUMIF('5. Income'!E:E,B104,'5. Income'!C:C)=0,0,SUMIF('5. Income'!E:E,B104,'5. Income'!C:C))</f>
        <v>0</v>
      </c>
      <c r="H104" s="191">
        <f t="shared" ca="1" si="3"/>
        <v>0</v>
      </c>
    </row>
    <row r="105" spans="2:8" ht="15" x14ac:dyDescent="0.2">
      <c r="B105" s="126"/>
      <c r="C105" s="126"/>
      <c r="D105" s="126"/>
      <c r="E105" s="128">
        <v>0</v>
      </c>
      <c r="F105" s="190">
        <f ca="1">SUMIF(MemberCharge,C105,'2. Fee Structure'!$C$11:$C$15)+IF(D105="Yes",'2. Fee Structure'!$C$15,0)</f>
        <v>0</v>
      </c>
      <c r="G105" s="190">
        <f>IF(SUMIF('5. Income'!E:E,B105,'5. Income'!C:C)=0,0,SUMIF('5. Income'!E:E,B105,'5. Income'!C:C))</f>
        <v>0</v>
      </c>
      <c r="H105" s="191">
        <f t="shared" ca="1" si="3"/>
        <v>0</v>
      </c>
    </row>
    <row r="106" spans="2:8" ht="15" x14ac:dyDescent="0.2">
      <c r="B106" s="126"/>
      <c r="C106" s="126"/>
      <c r="D106" s="126"/>
      <c r="E106" s="128">
        <v>0</v>
      </c>
      <c r="F106" s="190">
        <f ca="1">SUMIF(MemberCharge,C106,'2. Fee Structure'!$C$11:$C$15)+IF(D106="Yes",'2. Fee Structure'!$C$15,0)</f>
        <v>0</v>
      </c>
      <c r="G106" s="190">
        <f>IF(SUMIF('5. Income'!E:E,B106,'5. Income'!C:C)=0,0,SUMIF('5. Income'!E:E,B106,'5. Income'!C:C))</f>
        <v>0</v>
      </c>
      <c r="H106" s="191">
        <f t="shared" ca="1" si="3"/>
        <v>0</v>
      </c>
    </row>
    <row r="107" spans="2:8" ht="15" x14ac:dyDescent="0.2">
      <c r="B107" s="126"/>
      <c r="C107" s="126"/>
      <c r="D107" s="126"/>
      <c r="E107" s="128">
        <v>0</v>
      </c>
      <c r="F107" s="190">
        <f ca="1">SUMIF(MemberCharge,C107,'2. Fee Structure'!$C$11:$C$15)+IF(D107="Yes",'2. Fee Structure'!$C$15,0)</f>
        <v>0</v>
      </c>
      <c r="G107" s="190">
        <f>IF(SUMIF('5. Income'!E:E,B107,'5. Income'!C:C)=0,0,SUMIF('5. Income'!E:E,B107,'5. Income'!C:C))</f>
        <v>0</v>
      </c>
      <c r="H107" s="191">
        <f t="shared" ca="1" si="3"/>
        <v>0</v>
      </c>
    </row>
    <row r="108" spans="2:8" ht="15" x14ac:dyDescent="0.2">
      <c r="B108" s="126"/>
      <c r="C108" s="126"/>
      <c r="D108" s="126"/>
      <c r="E108" s="128">
        <v>0</v>
      </c>
      <c r="F108" s="190">
        <f ca="1">SUMIF(MemberCharge,C108,'2. Fee Structure'!$C$11:$C$15)+IF(D108="Yes",'2. Fee Structure'!$C$15,0)</f>
        <v>0</v>
      </c>
      <c r="G108" s="190">
        <f>IF(SUMIF('5. Income'!E:E,B108,'5. Income'!C:C)=0,0,SUMIF('5. Income'!E:E,B108,'5. Income'!C:C))</f>
        <v>0</v>
      </c>
      <c r="H108" s="191">
        <f t="shared" ca="1" si="3"/>
        <v>0</v>
      </c>
    </row>
    <row r="109" spans="2:8" ht="15" x14ac:dyDescent="0.2">
      <c r="B109" s="126"/>
      <c r="C109" s="126"/>
      <c r="D109" s="126"/>
      <c r="E109" s="128">
        <v>0</v>
      </c>
      <c r="F109" s="190">
        <f ca="1">SUMIF(MemberCharge,C109,'2. Fee Structure'!$C$11:$C$15)+IF(D109="Yes",'2. Fee Structure'!$C$15,0)</f>
        <v>0</v>
      </c>
      <c r="G109" s="190">
        <f>IF(SUMIF('5. Income'!E:E,B109,'5. Income'!C:C)=0,0,SUMIF('5. Income'!E:E,B109,'5. Income'!C:C))</f>
        <v>0</v>
      </c>
      <c r="H109" s="191">
        <f t="shared" ca="1" si="3"/>
        <v>0</v>
      </c>
    </row>
    <row r="110" spans="2:8" ht="15" x14ac:dyDescent="0.2">
      <c r="B110" s="126"/>
      <c r="C110" s="126"/>
      <c r="D110" s="126"/>
      <c r="E110" s="128">
        <v>0</v>
      </c>
      <c r="F110" s="190">
        <f ca="1">SUMIF(MemberCharge,C110,'2. Fee Structure'!$C$11:$C$15)+IF(D110="Yes",'2. Fee Structure'!$C$15,0)</f>
        <v>0</v>
      </c>
      <c r="G110" s="190">
        <f>IF(SUMIF('5. Income'!E:E,B110,'5. Income'!C:C)=0,0,SUMIF('5. Income'!E:E,B110,'5. Income'!C:C))</f>
        <v>0</v>
      </c>
      <c r="H110" s="191">
        <f t="shared" ca="1" si="3"/>
        <v>0</v>
      </c>
    </row>
    <row r="111" spans="2:8" ht="15" x14ac:dyDescent="0.2">
      <c r="B111" s="126"/>
      <c r="C111" s="126"/>
      <c r="D111" s="126"/>
      <c r="E111" s="128">
        <v>0</v>
      </c>
      <c r="F111" s="190">
        <f ca="1">SUMIF(MemberCharge,C111,'2. Fee Structure'!$C$11:$C$15)+IF(D111="Yes",'2. Fee Structure'!$C$15,0)</f>
        <v>0</v>
      </c>
      <c r="G111" s="190">
        <f>IF(SUMIF('5. Income'!E:E,B111,'5. Income'!C:C)=0,0,SUMIF('5. Income'!E:E,B111,'5. Income'!C:C))</f>
        <v>0</v>
      </c>
      <c r="H111" s="191">
        <f t="shared" ca="1" si="3"/>
        <v>0</v>
      </c>
    </row>
    <row r="112" spans="2:8" ht="15" x14ac:dyDescent="0.2">
      <c r="B112" s="126"/>
      <c r="C112" s="126"/>
      <c r="D112" s="126"/>
      <c r="E112" s="128">
        <v>0</v>
      </c>
      <c r="F112" s="190">
        <f ca="1">SUMIF(MemberCharge,C112,'2. Fee Structure'!$C$11:$C$15)+IF(D112="Yes",'2. Fee Structure'!$C$15,0)</f>
        <v>0</v>
      </c>
      <c r="G112" s="190">
        <f>IF(SUMIF('5. Income'!E:E,B112,'5. Income'!C:C)=0,0,SUMIF('5. Income'!E:E,B112,'5. Income'!C:C))</f>
        <v>0</v>
      </c>
      <c r="H112" s="191">
        <f t="shared" ca="1" si="3"/>
        <v>0</v>
      </c>
    </row>
    <row r="113" spans="2:8" ht="15" x14ac:dyDescent="0.2">
      <c r="B113" s="126"/>
      <c r="C113" s="126"/>
      <c r="D113" s="126"/>
      <c r="E113" s="128">
        <v>0</v>
      </c>
      <c r="F113" s="190">
        <f ca="1">SUMIF(MemberCharge,C113,'2. Fee Structure'!$C$11:$C$15)+IF(D113="Yes",'2. Fee Structure'!$C$15,0)</f>
        <v>0</v>
      </c>
      <c r="G113" s="190">
        <f>IF(SUMIF('5. Income'!E:E,B113,'5. Income'!C:C)=0,0,SUMIF('5. Income'!E:E,B113,'5. Income'!C:C))</f>
        <v>0</v>
      </c>
      <c r="H113" s="191">
        <f t="shared" ca="1" si="3"/>
        <v>0</v>
      </c>
    </row>
    <row r="114" spans="2:8" ht="15" x14ac:dyDescent="0.2">
      <c r="B114" s="126"/>
      <c r="C114" s="126"/>
      <c r="D114" s="126"/>
      <c r="E114" s="128">
        <v>0</v>
      </c>
      <c r="F114" s="190">
        <f ca="1">SUMIF(MemberCharge,C114,'2. Fee Structure'!$C$11:$C$15)+IF(D114="Yes",'2. Fee Structure'!$C$15,0)</f>
        <v>0</v>
      </c>
      <c r="G114" s="190">
        <f>IF(SUMIF('5. Income'!E:E,B114,'5. Income'!C:C)=0,0,SUMIF('5. Income'!E:E,B114,'5. Income'!C:C))</f>
        <v>0</v>
      </c>
      <c r="H114" s="191">
        <f t="shared" ca="1" si="3"/>
        <v>0</v>
      </c>
    </row>
    <row r="115" spans="2:8" ht="15" x14ac:dyDescent="0.2">
      <c r="B115" s="126"/>
      <c r="C115" s="126"/>
      <c r="D115" s="126"/>
      <c r="E115" s="128">
        <v>0</v>
      </c>
      <c r="F115" s="190">
        <f ca="1">SUMIF(MemberCharge,C115,'2. Fee Structure'!$C$11:$C$15)+IF(D115="Yes",'2. Fee Structure'!$C$15,0)</f>
        <v>0</v>
      </c>
      <c r="G115" s="190">
        <f>IF(SUMIF('5. Income'!E:E,B115,'5. Income'!C:C)=0,0,SUMIF('5. Income'!E:E,B115,'5. Income'!C:C))</f>
        <v>0</v>
      </c>
      <c r="H115" s="191">
        <f t="shared" ca="1" si="3"/>
        <v>0</v>
      </c>
    </row>
    <row r="116" spans="2:8" ht="15" x14ac:dyDescent="0.2">
      <c r="B116" s="126"/>
      <c r="C116" s="126"/>
      <c r="D116" s="126"/>
      <c r="E116" s="128">
        <v>0</v>
      </c>
      <c r="F116" s="190">
        <f ca="1">SUMIF(MemberCharge,C116,'2. Fee Structure'!$C$11:$C$15)+IF(D116="Yes",'2. Fee Structure'!$C$15,0)</f>
        <v>0</v>
      </c>
      <c r="G116" s="190">
        <f>IF(SUMIF('5. Income'!E:E,B116,'5. Income'!C:C)=0,0,SUMIF('5. Income'!E:E,B116,'5. Income'!C:C))</f>
        <v>0</v>
      </c>
      <c r="H116" s="191">
        <f t="shared" ca="1" si="3"/>
        <v>0</v>
      </c>
    </row>
    <row r="117" spans="2:8" ht="15" x14ac:dyDescent="0.2">
      <c r="B117" s="126"/>
      <c r="C117" s="126"/>
      <c r="D117" s="126"/>
      <c r="E117" s="128">
        <v>0</v>
      </c>
      <c r="F117" s="190">
        <f ca="1">SUMIF(MemberCharge,C117,'2. Fee Structure'!$C$11:$C$15)+IF(D117="Yes",'2. Fee Structure'!$C$15,0)</f>
        <v>0</v>
      </c>
      <c r="G117" s="190">
        <f>IF(SUMIF('5. Income'!E:E,B117,'5. Income'!C:C)=0,0,SUMIF('5. Income'!E:E,B117,'5. Income'!C:C))</f>
        <v>0</v>
      </c>
      <c r="H117" s="191">
        <f t="shared" ca="1" si="3"/>
        <v>0</v>
      </c>
    </row>
    <row r="118" spans="2:8" ht="15" x14ac:dyDescent="0.2">
      <c r="B118" s="126"/>
      <c r="C118" s="126"/>
      <c r="D118" s="126"/>
      <c r="E118" s="128">
        <v>0</v>
      </c>
      <c r="F118" s="190">
        <f ca="1">SUMIF(MemberCharge,C118,'2. Fee Structure'!$C$11:$C$15)+IF(D118="Yes",'2. Fee Structure'!$C$15,0)</f>
        <v>0</v>
      </c>
      <c r="G118" s="190">
        <f>IF(SUMIF('5. Income'!E:E,B118,'5. Income'!C:C)=0,0,SUMIF('5. Income'!E:E,B118,'5. Income'!C:C))</f>
        <v>0</v>
      </c>
      <c r="H118" s="191">
        <f t="shared" ca="1" si="3"/>
        <v>0</v>
      </c>
    </row>
    <row r="119" spans="2:8" ht="15" x14ac:dyDescent="0.2">
      <c r="B119" s="126"/>
      <c r="C119" s="126"/>
      <c r="D119" s="126"/>
      <c r="E119" s="128">
        <v>0</v>
      </c>
      <c r="F119" s="190">
        <f ca="1">SUMIF(MemberCharge,C119,'2. Fee Structure'!$C$11:$C$15)+IF(D119="Yes",'2. Fee Structure'!$C$15,0)</f>
        <v>0</v>
      </c>
      <c r="G119" s="190">
        <f>IF(SUMIF('5. Income'!E:E,B119,'5. Income'!C:C)=0,0,SUMIF('5. Income'!E:E,B119,'5. Income'!C:C))</f>
        <v>0</v>
      </c>
      <c r="H119" s="191">
        <f t="shared" ca="1" si="3"/>
        <v>0</v>
      </c>
    </row>
    <row r="120" spans="2:8" ht="15" x14ac:dyDescent="0.2">
      <c r="B120" s="126"/>
      <c r="C120" s="126"/>
      <c r="D120" s="126"/>
      <c r="E120" s="128">
        <v>0</v>
      </c>
      <c r="F120" s="190">
        <f ca="1">SUMIF(MemberCharge,C120,'2. Fee Structure'!$C$11:$C$15)+IF(D120="Yes",'2. Fee Structure'!$C$15,0)</f>
        <v>0</v>
      </c>
      <c r="G120" s="190">
        <f>IF(SUMIF('5. Income'!E:E,B120,'5. Income'!C:C)=0,0,SUMIF('5. Income'!E:E,B120,'5. Income'!C:C))</f>
        <v>0</v>
      </c>
      <c r="H120" s="191">
        <f t="shared" ca="1" si="3"/>
        <v>0</v>
      </c>
    </row>
    <row r="121" spans="2:8" ht="15" x14ac:dyDescent="0.2">
      <c r="B121" s="126"/>
      <c r="C121" s="126"/>
      <c r="D121" s="126"/>
      <c r="E121" s="128">
        <v>0</v>
      </c>
      <c r="F121" s="190">
        <f ca="1">SUMIF(MemberCharge,C121,'2. Fee Structure'!$C$11:$C$15)+IF(D121="Yes",'2. Fee Structure'!$C$15,0)</f>
        <v>0</v>
      </c>
      <c r="G121" s="190">
        <f>IF(SUMIF('5. Income'!E:E,B121,'5. Income'!C:C)=0,0,SUMIF('5. Income'!E:E,B121,'5. Income'!C:C))</f>
        <v>0</v>
      </c>
      <c r="H121" s="191">
        <f t="shared" ca="1" si="3"/>
        <v>0</v>
      </c>
    </row>
    <row r="122" spans="2:8" ht="15" x14ac:dyDescent="0.2">
      <c r="B122" s="126"/>
      <c r="C122" s="126"/>
      <c r="D122" s="126"/>
      <c r="E122" s="128">
        <v>0</v>
      </c>
      <c r="F122" s="190">
        <f ca="1">SUMIF(MemberCharge,C122,'2. Fee Structure'!$C$11:$C$15)+IF(D122="Yes",'2. Fee Structure'!$C$15,0)</f>
        <v>0</v>
      </c>
      <c r="G122" s="190">
        <f>IF(SUMIF('5. Income'!E:E,B122,'5. Income'!C:C)=0,0,SUMIF('5. Income'!E:E,B122,'5. Income'!C:C))</f>
        <v>0</v>
      </c>
      <c r="H122" s="191">
        <f t="shared" ca="1" si="3"/>
        <v>0</v>
      </c>
    </row>
    <row r="123" spans="2:8" ht="15" x14ac:dyDescent="0.2">
      <c r="B123" s="126"/>
      <c r="C123" s="126"/>
      <c r="D123" s="126"/>
      <c r="E123" s="128">
        <v>0</v>
      </c>
      <c r="F123" s="190">
        <f ca="1">SUMIF(MemberCharge,C123,'2. Fee Structure'!$C$11:$C$15)+IF(D123="Yes",'2. Fee Structure'!$C$15,0)</f>
        <v>0</v>
      </c>
      <c r="G123" s="190">
        <f>IF(SUMIF('5. Income'!E:E,B123,'5. Income'!C:C)=0,0,SUMIF('5. Income'!E:E,B123,'5. Income'!C:C))</f>
        <v>0</v>
      </c>
      <c r="H123" s="191">
        <f t="shared" ca="1" si="3"/>
        <v>0</v>
      </c>
    </row>
    <row r="124" spans="2:8" ht="15" x14ac:dyDescent="0.2">
      <c r="B124" s="126"/>
      <c r="C124" s="126"/>
      <c r="D124" s="126"/>
      <c r="E124" s="128">
        <v>0</v>
      </c>
      <c r="F124" s="190">
        <f ca="1">SUMIF(MemberCharge,C124,'2. Fee Structure'!$C$11:$C$15)+IF(D124="Yes",'2. Fee Structure'!$C$15,0)</f>
        <v>0</v>
      </c>
      <c r="G124" s="190">
        <f>IF(SUMIF('5. Income'!E:E,B124,'5. Income'!C:C)=0,0,SUMIF('5. Income'!E:E,B124,'5. Income'!C:C))</f>
        <v>0</v>
      </c>
      <c r="H124" s="191">
        <f t="shared" ca="1" si="3"/>
        <v>0</v>
      </c>
    </row>
    <row r="125" spans="2:8" ht="15" x14ac:dyDescent="0.2">
      <c r="B125" s="126"/>
      <c r="C125" s="126"/>
      <c r="D125" s="126"/>
      <c r="E125" s="128">
        <v>0</v>
      </c>
      <c r="F125" s="190">
        <f ca="1">SUMIF(MemberCharge,C125,'2. Fee Structure'!$C$11:$C$15)+IF(D125="Yes",'2. Fee Structure'!$C$15,0)</f>
        <v>0</v>
      </c>
      <c r="G125" s="190">
        <f>IF(SUMIF('5. Income'!E:E,B125,'5. Income'!C:C)=0,0,SUMIF('5. Income'!E:E,B125,'5. Income'!C:C))</f>
        <v>0</v>
      </c>
      <c r="H125" s="191">
        <f t="shared" ca="1" si="3"/>
        <v>0</v>
      </c>
    </row>
    <row r="126" spans="2:8" ht="15" x14ac:dyDescent="0.2">
      <c r="B126" s="126"/>
      <c r="C126" s="126"/>
      <c r="D126" s="126"/>
      <c r="E126" s="128">
        <v>0</v>
      </c>
      <c r="F126" s="190">
        <f ca="1">SUMIF(MemberCharge,C126,'2. Fee Structure'!$C$11:$C$15)+IF(D126="Yes",'2. Fee Structure'!$C$15,0)</f>
        <v>0</v>
      </c>
      <c r="G126" s="190">
        <f>IF(SUMIF('5. Income'!E:E,B126,'5. Income'!C:C)=0,0,SUMIF('5. Income'!E:E,B126,'5. Income'!C:C))</f>
        <v>0</v>
      </c>
      <c r="H126" s="191">
        <f t="shared" ca="1" si="3"/>
        <v>0</v>
      </c>
    </row>
    <row r="127" spans="2:8" ht="15" x14ac:dyDescent="0.2">
      <c r="B127" s="126"/>
      <c r="C127" s="126"/>
      <c r="D127" s="126"/>
      <c r="E127" s="128">
        <v>0</v>
      </c>
      <c r="F127" s="190">
        <f ca="1">SUMIF(MemberCharge,C127,'2. Fee Structure'!$C$11:$C$15)+IF(D127="Yes",'2. Fee Structure'!$C$15,0)</f>
        <v>0</v>
      </c>
      <c r="G127" s="190">
        <f>IF(SUMIF('5. Income'!E:E,B127,'5. Income'!C:C)=0,0,SUMIF('5. Income'!E:E,B127,'5. Income'!C:C))</f>
        <v>0</v>
      </c>
      <c r="H127" s="191">
        <f t="shared" ca="1" si="3"/>
        <v>0</v>
      </c>
    </row>
    <row r="128" spans="2:8" ht="15" x14ac:dyDescent="0.2">
      <c r="B128" s="126"/>
      <c r="C128" s="126"/>
      <c r="D128" s="126"/>
      <c r="E128" s="128">
        <v>0</v>
      </c>
      <c r="F128" s="190">
        <f ca="1">SUMIF(MemberCharge,C128,'2. Fee Structure'!$C$11:$C$15)+IF(D128="Yes",'2. Fee Structure'!$C$15,0)</f>
        <v>0</v>
      </c>
      <c r="G128" s="190">
        <f>IF(SUMIF('5. Income'!E:E,B128,'5. Income'!C:C)=0,0,SUMIF('5. Income'!E:E,B128,'5. Income'!C:C))</f>
        <v>0</v>
      </c>
      <c r="H128" s="191">
        <f t="shared" ca="1" si="3"/>
        <v>0</v>
      </c>
    </row>
    <row r="129" spans="2:8" ht="15" x14ac:dyDescent="0.2">
      <c r="B129" s="126"/>
      <c r="C129" s="126"/>
      <c r="D129" s="126"/>
      <c r="E129" s="128">
        <v>0</v>
      </c>
      <c r="F129" s="190">
        <f ca="1">SUMIF(MemberCharge,C129,'2. Fee Structure'!$C$11:$C$15)+IF(D129="Yes",'2. Fee Structure'!$C$15,0)</f>
        <v>0</v>
      </c>
      <c r="G129" s="190">
        <f>IF(SUMIF('5. Income'!E:E,B129,'5. Income'!C:C)=0,0,SUMIF('5. Income'!E:E,B129,'5. Income'!C:C))</f>
        <v>0</v>
      </c>
      <c r="H129" s="191">
        <f t="shared" ca="1" si="3"/>
        <v>0</v>
      </c>
    </row>
    <row r="130" spans="2:8" ht="15" x14ac:dyDescent="0.2">
      <c r="B130" s="126"/>
      <c r="C130" s="126"/>
      <c r="D130" s="126"/>
      <c r="E130" s="128">
        <v>0</v>
      </c>
      <c r="F130" s="190">
        <f ca="1">SUMIF(MemberCharge,C130,'2. Fee Structure'!$C$11:$C$15)+IF(D130="Yes",'2. Fee Structure'!$C$15,0)</f>
        <v>0</v>
      </c>
      <c r="G130" s="190">
        <f>IF(SUMIF('5. Income'!E:E,B130,'5. Income'!C:C)=0,0,SUMIF('5. Income'!E:E,B130,'5. Income'!C:C))</f>
        <v>0</v>
      </c>
      <c r="H130" s="191">
        <f t="shared" ca="1" si="3"/>
        <v>0</v>
      </c>
    </row>
    <row r="131" spans="2:8" ht="15" x14ac:dyDescent="0.2">
      <c r="B131" s="126"/>
      <c r="C131" s="126"/>
      <c r="D131" s="126"/>
      <c r="E131" s="128">
        <v>0</v>
      </c>
      <c r="F131" s="190">
        <f ca="1">SUMIF(MemberCharge,C131,'2. Fee Structure'!$C$11:$C$15)+IF(D131="Yes",'2. Fee Structure'!$C$15,0)</f>
        <v>0</v>
      </c>
      <c r="G131" s="190">
        <f>IF(SUMIF('5. Income'!E:E,B131,'5. Income'!C:C)=0,0,SUMIF('5. Income'!E:E,B131,'5. Income'!C:C))</f>
        <v>0</v>
      </c>
      <c r="H131" s="191">
        <f t="shared" ca="1" si="3"/>
        <v>0</v>
      </c>
    </row>
    <row r="132" spans="2:8" ht="15" x14ac:dyDescent="0.2">
      <c r="B132" s="126"/>
      <c r="C132" s="126"/>
      <c r="D132" s="126"/>
      <c r="E132" s="128">
        <v>0</v>
      </c>
      <c r="F132" s="190">
        <f ca="1">SUMIF(MemberCharge,C132,'2. Fee Structure'!$C$11:$C$15)+IF(D132="Yes",'2. Fee Structure'!$C$15,0)</f>
        <v>0</v>
      </c>
      <c r="G132" s="190">
        <f>IF(SUMIF('5. Income'!E:E,B132,'5. Income'!C:C)=0,0,SUMIF('5. Income'!E:E,B132,'5. Income'!C:C))</f>
        <v>0</v>
      </c>
      <c r="H132" s="191">
        <f t="shared" ca="1" si="3"/>
        <v>0</v>
      </c>
    </row>
    <row r="133" spans="2:8" ht="15" x14ac:dyDescent="0.2">
      <c r="B133" s="126"/>
      <c r="C133" s="126"/>
      <c r="D133" s="126"/>
      <c r="E133" s="128">
        <v>0</v>
      </c>
      <c r="F133" s="190">
        <f ca="1">SUMIF(MemberCharge,C133,'2. Fee Structure'!$C$11:$C$15)+IF(D133="Yes",'2. Fee Structure'!$C$15,0)</f>
        <v>0</v>
      </c>
      <c r="G133" s="190">
        <f>IF(SUMIF('5. Income'!E:E,B133,'5. Income'!C:C)=0,0,SUMIF('5. Income'!E:E,B133,'5. Income'!C:C))</f>
        <v>0</v>
      </c>
      <c r="H133" s="191">
        <f t="shared" ca="1" si="3"/>
        <v>0</v>
      </c>
    </row>
    <row r="134" spans="2:8" ht="15" x14ac:dyDescent="0.2">
      <c r="B134" s="126"/>
      <c r="C134" s="126"/>
      <c r="D134" s="126"/>
      <c r="E134" s="128">
        <v>0</v>
      </c>
      <c r="F134" s="190">
        <f ca="1">SUMIF(MemberCharge,C134,'2. Fee Structure'!$C$11:$C$15)+IF(D134="Yes",'2. Fee Structure'!$C$15,0)</f>
        <v>0</v>
      </c>
      <c r="G134" s="190">
        <f>IF(SUMIF('5. Income'!E:E,B134,'5. Income'!C:C)=0,0,SUMIF('5. Income'!E:E,B134,'5. Income'!C:C))</f>
        <v>0</v>
      </c>
      <c r="H134" s="191">
        <f t="shared" ca="1" si="3"/>
        <v>0</v>
      </c>
    </row>
    <row r="135" spans="2:8" ht="15" x14ac:dyDescent="0.2">
      <c r="B135" s="126"/>
      <c r="C135" s="126"/>
      <c r="D135" s="126"/>
      <c r="E135" s="128">
        <v>0</v>
      </c>
      <c r="F135" s="190">
        <f ca="1">SUMIF(MemberCharge,C135,'2. Fee Structure'!$C$11:$C$15)+IF(D135="Yes",'2. Fee Structure'!$C$15,0)</f>
        <v>0</v>
      </c>
      <c r="G135" s="190">
        <f>IF(SUMIF('5. Income'!E:E,B135,'5. Income'!C:C)=0,0,SUMIF('5. Income'!E:E,B135,'5. Income'!C:C))</f>
        <v>0</v>
      </c>
      <c r="H135" s="191">
        <f t="shared" ca="1" si="3"/>
        <v>0</v>
      </c>
    </row>
    <row r="136" spans="2:8" ht="15" x14ac:dyDescent="0.2">
      <c r="B136" s="126"/>
      <c r="C136" s="126"/>
      <c r="D136" s="126"/>
      <c r="E136" s="128">
        <v>0</v>
      </c>
      <c r="F136" s="190">
        <f ca="1">SUMIF(MemberCharge,C136,'2. Fee Structure'!$C$11:$C$15)+IF(D136="Yes",'2. Fee Structure'!$C$15,0)</f>
        <v>0</v>
      </c>
      <c r="G136" s="190">
        <f>IF(SUMIF('5. Income'!E:E,B136,'5. Income'!C:C)=0,0,SUMIF('5. Income'!E:E,B136,'5. Income'!C:C))</f>
        <v>0</v>
      </c>
      <c r="H136" s="191">
        <f t="shared" ca="1" si="3"/>
        <v>0</v>
      </c>
    </row>
    <row r="137" spans="2:8" ht="15" x14ac:dyDescent="0.2">
      <c r="B137" s="126"/>
      <c r="C137" s="126"/>
      <c r="D137" s="126"/>
      <c r="E137" s="128">
        <v>0</v>
      </c>
      <c r="F137" s="190">
        <f ca="1">SUMIF(MemberCharge,C137,'2. Fee Structure'!$C$11:$C$15)+IF(D137="Yes",'2. Fee Structure'!$C$15,0)</f>
        <v>0</v>
      </c>
      <c r="G137" s="190">
        <f>IF(SUMIF('5. Income'!E:E,B137,'5. Income'!C:C)=0,0,SUMIF('5. Income'!E:E,B137,'5. Income'!C:C))</f>
        <v>0</v>
      </c>
      <c r="H137" s="191">
        <f t="shared" ca="1" si="3"/>
        <v>0</v>
      </c>
    </row>
    <row r="138" spans="2:8" ht="15" x14ac:dyDescent="0.2">
      <c r="B138" s="126"/>
      <c r="C138" s="126"/>
      <c r="D138" s="126"/>
      <c r="E138" s="128">
        <v>0</v>
      </c>
      <c r="F138" s="190">
        <f ca="1">SUMIF(MemberCharge,C138,'2. Fee Structure'!$C$11:$C$15)+IF(D138="Yes",'2. Fee Structure'!$C$15,0)</f>
        <v>0</v>
      </c>
      <c r="G138" s="190">
        <f>IF(SUMIF('5. Income'!E:E,B138,'5. Income'!C:C)=0,0,SUMIF('5. Income'!E:E,B138,'5. Income'!C:C))</f>
        <v>0</v>
      </c>
      <c r="H138" s="191">
        <f t="shared" ca="1" si="3"/>
        <v>0</v>
      </c>
    </row>
    <row r="139" spans="2:8" ht="15" x14ac:dyDescent="0.2">
      <c r="B139" s="126"/>
      <c r="C139" s="126"/>
      <c r="D139" s="126"/>
      <c r="E139" s="128">
        <v>0</v>
      </c>
      <c r="F139" s="190">
        <f ca="1">SUMIF(MemberCharge,C139,'2. Fee Structure'!$C$11:$C$15)+IF(D139="Yes",'2. Fee Structure'!$C$15,0)</f>
        <v>0</v>
      </c>
      <c r="G139" s="190">
        <f>IF(SUMIF('5. Income'!E:E,B139,'5. Income'!C:C)=0,0,SUMIF('5. Income'!E:E,B139,'5. Income'!C:C))</f>
        <v>0</v>
      </c>
      <c r="H139" s="191">
        <f t="shared" ca="1" si="3"/>
        <v>0</v>
      </c>
    </row>
    <row r="140" spans="2:8" ht="15" x14ac:dyDescent="0.2">
      <c r="B140" s="126"/>
      <c r="C140" s="126"/>
      <c r="D140" s="126"/>
      <c r="E140" s="128">
        <v>0</v>
      </c>
      <c r="F140" s="190">
        <f ca="1">SUMIF(MemberCharge,C140,'2. Fee Structure'!$C$11:$C$15)+IF(D140="Yes",'2. Fee Structure'!$C$15,0)</f>
        <v>0</v>
      </c>
      <c r="G140" s="190">
        <f>IF(SUMIF('5. Income'!E:E,B140,'5. Income'!C:C)=0,0,SUMIF('5. Income'!E:E,B140,'5. Income'!C:C))</f>
        <v>0</v>
      </c>
      <c r="H140" s="191">
        <f t="shared" ca="1" si="3"/>
        <v>0</v>
      </c>
    </row>
    <row r="141" spans="2:8" ht="15" x14ac:dyDescent="0.2">
      <c r="B141" s="126"/>
      <c r="C141" s="126"/>
      <c r="D141" s="126"/>
      <c r="E141" s="128">
        <v>0</v>
      </c>
      <c r="F141" s="190">
        <f ca="1">SUMIF(MemberCharge,C141,'2. Fee Structure'!$C$11:$C$15)+IF(D141="Yes",'2. Fee Structure'!$C$15,0)</f>
        <v>0</v>
      </c>
      <c r="G141" s="190">
        <f>IF(SUMIF('5. Income'!E:E,B141,'5. Income'!C:C)=0,0,SUMIF('5. Income'!E:E,B141,'5. Income'!C:C))</f>
        <v>0</v>
      </c>
      <c r="H141" s="191">
        <f t="shared" ca="1" si="3"/>
        <v>0</v>
      </c>
    </row>
    <row r="142" spans="2:8" ht="15" x14ac:dyDescent="0.2">
      <c r="B142" s="126"/>
      <c r="C142" s="126"/>
      <c r="D142" s="126"/>
      <c r="E142" s="128">
        <v>0</v>
      </c>
      <c r="F142" s="190">
        <f ca="1">SUMIF(MemberCharge,C142,'2. Fee Structure'!$C$11:$C$15)+IF(D142="Yes",'2. Fee Structure'!$C$15,0)</f>
        <v>0</v>
      </c>
      <c r="G142" s="190">
        <f>IF(SUMIF('5. Income'!E:E,B142,'5. Income'!C:C)=0,0,SUMIF('5. Income'!E:E,B142,'5. Income'!C:C))</f>
        <v>0</v>
      </c>
      <c r="H142" s="191">
        <f t="shared" ca="1" si="3"/>
        <v>0</v>
      </c>
    </row>
    <row r="143" spans="2:8" ht="15" x14ac:dyDescent="0.2">
      <c r="B143" s="126"/>
      <c r="C143" s="126"/>
      <c r="D143" s="126"/>
      <c r="E143" s="128">
        <v>0</v>
      </c>
      <c r="F143" s="190">
        <f ca="1">SUMIF(MemberCharge,C143,'2. Fee Structure'!$C$11:$C$15)+IF(D143="Yes",'2. Fee Structure'!$C$15,0)</f>
        <v>0</v>
      </c>
      <c r="G143" s="190">
        <f>IF(SUMIF('5. Income'!E:E,B143,'5. Income'!C:C)=0,0,SUMIF('5. Income'!E:E,B143,'5. Income'!C:C))</f>
        <v>0</v>
      </c>
      <c r="H143" s="191">
        <f t="shared" ca="1" si="3"/>
        <v>0</v>
      </c>
    </row>
    <row r="144" spans="2:8" ht="15" x14ac:dyDescent="0.2">
      <c r="B144" s="126"/>
      <c r="C144" s="126"/>
      <c r="D144" s="126"/>
      <c r="E144" s="128">
        <v>0</v>
      </c>
      <c r="F144" s="190">
        <f ca="1">SUMIF(MemberCharge,C144,'2. Fee Structure'!$C$11:$C$15)+IF(D144="Yes",'2. Fee Structure'!$C$15,0)</f>
        <v>0</v>
      </c>
      <c r="G144" s="190">
        <f>IF(SUMIF('5. Income'!E:E,B144,'5. Income'!C:C)=0,0,SUMIF('5. Income'!E:E,B144,'5. Income'!C:C))</f>
        <v>0</v>
      </c>
      <c r="H144" s="191">
        <f t="shared" ref="H144:H169" ca="1" si="4">E144+F144-G144</f>
        <v>0</v>
      </c>
    </row>
    <row r="145" spans="2:8" ht="15" x14ac:dyDescent="0.2">
      <c r="B145" s="126"/>
      <c r="C145" s="126"/>
      <c r="D145" s="126"/>
      <c r="E145" s="128">
        <v>0</v>
      </c>
      <c r="F145" s="190">
        <f ca="1">SUMIF(MemberCharge,C145,'2. Fee Structure'!$C$11:$C$15)+IF(D145="Yes",'2. Fee Structure'!$C$15,0)</f>
        <v>0</v>
      </c>
      <c r="G145" s="190">
        <f>IF(SUMIF('5. Income'!E:E,B145,'5. Income'!C:C)=0,0,SUMIF('5. Income'!E:E,B145,'5. Income'!C:C))</f>
        <v>0</v>
      </c>
      <c r="H145" s="191">
        <f t="shared" ca="1" si="4"/>
        <v>0</v>
      </c>
    </row>
    <row r="146" spans="2:8" ht="15" x14ac:dyDescent="0.2">
      <c r="B146" s="126"/>
      <c r="C146" s="126"/>
      <c r="D146" s="126"/>
      <c r="E146" s="128">
        <v>0</v>
      </c>
      <c r="F146" s="190">
        <f ca="1">SUMIF(MemberCharge,C146,'2. Fee Structure'!$C$11:$C$15)+IF(D146="Yes",'2. Fee Structure'!$C$15,0)</f>
        <v>0</v>
      </c>
      <c r="G146" s="190">
        <f>IF(SUMIF('5. Income'!E:E,B146,'5. Income'!C:C)=0,0,SUMIF('5. Income'!E:E,B146,'5. Income'!C:C))</f>
        <v>0</v>
      </c>
      <c r="H146" s="191">
        <f t="shared" ca="1" si="4"/>
        <v>0</v>
      </c>
    </row>
    <row r="147" spans="2:8" ht="15" x14ac:dyDescent="0.2">
      <c r="B147" s="126"/>
      <c r="C147" s="126"/>
      <c r="D147" s="126"/>
      <c r="E147" s="128">
        <v>0</v>
      </c>
      <c r="F147" s="190">
        <f ca="1">SUMIF(MemberCharge,C147,'2. Fee Structure'!$C$11:$C$15)+IF(D147="Yes",'2. Fee Structure'!$C$15,0)</f>
        <v>0</v>
      </c>
      <c r="G147" s="190">
        <f>IF(SUMIF('5. Income'!E:E,B147,'5. Income'!C:C)=0,0,SUMIF('5. Income'!E:E,B147,'5. Income'!C:C))</f>
        <v>0</v>
      </c>
      <c r="H147" s="191">
        <f t="shared" ca="1" si="4"/>
        <v>0</v>
      </c>
    </row>
    <row r="148" spans="2:8" ht="15" x14ac:dyDescent="0.2">
      <c r="B148" s="126"/>
      <c r="C148" s="126"/>
      <c r="D148" s="126"/>
      <c r="E148" s="128">
        <v>0</v>
      </c>
      <c r="F148" s="190">
        <f ca="1">SUMIF(MemberCharge,C148,'2. Fee Structure'!$C$11:$C$15)+IF(D148="Yes",'2. Fee Structure'!$C$15,0)</f>
        <v>0</v>
      </c>
      <c r="G148" s="190">
        <f>IF(SUMIF('5. Income'!E:E,B148,'5. Income'!C:C)=0,0,SUMIF('5. Income'!E:E,B148,'5. Income'!C:C))</f>
        <v>0</v>
      </c>
      <c r="H148" s="191">
        <f t="shared" ca="1" si="4"/>
        <v>0</v>
      </c>
    </row>
    <row r="149" spans="2:8" ht="15" x14ac:dyDescent="0.2">
      <c r="B149" s="126"/>
      <c r="C149" s="126"/>
      <c r="D149" s="126"/>
      <c r="E149" s="128">
        <v>0</v>
      </c>
      <c r="F149" s="190">
        <f ca="1">SUMIF(MemberCharge,C149,'2. Fee Structure'!$C$11:$C$15)+IF(D149="Yes",'2. Fee Structure'!$C$15,0)</f>
        <v>0</v>
      </c>
      <c r="G149" s="190">
        <f>IF(SUMIF('5. Income'!E:E,B149,'5. Income'!C:C)=0,0,SUMIF('5. Income'!E:E,B149,'5. Income'!C:C))</f>
        <v>0</v>
      </c>
      <c r="H149" s="191">
        <f t="shared" ca="1" si="4"/>
        <v>0</v>
      </c>
    </row>
    <row r="150" spans="2:8" ht="15" x14ac:dyDescent="0.2">
      <c r="B150" s="126"/>
      <c r="C150" s="126"/>
      <c r="D150" s="126"/>
      <c r="E150" s="128">
        <v>0</v>
      </c>
      <c r="F150" s="190">
        <f ca="1">SUMIF(MemberCharge,C150,'2. Fee Structure'!$C$11:$C$15)+IF(D150="Yes",'2. Fee Structure'!$C$15,0)</f>
        <v>0</v>
      </c>
      <c r="G150" s="190">
        <f>IF(SUMIF('5. Income'!E:E,B150,'5. Income'!C:C)=0,0,SUMIF('5. Income'!E:E,B150,'5. Income'!C:C))</f>
        <v>0</v>
      </c>
      <c r="H150" s="191">
        <f t="shared" ca="1" si="4"/>
        <v>0</v>
      </c>
    </row>
    <row r="151" spans="2:8" ht="15" x14ac:dyDescent="0.2">
      <c r="B151" s="126"/>
      <c r="C151" s="126"/>
      <c r="D151" s="126"/>
      <c r="E151" s="128">
        <v>0</v>
      </c>
      <c r="F151" s="190">
        <f ca="1">SUMIF(MemberCharge,C151,'2. Fee Structure'!$C$11:$C$15)+IF(D151="Yes",'2. Fee Structure'!$C$15,0)</f>
        <v>0</v>
      </c>
      <c r="G151" s="190">
        <f>IF(SUMIF('5. Income'!E:E,B151,'5. Income'!C:C)=0,0,SUMIF('5. Income'!E:E,B151,'5. Income'!C:C))</f>
        <v>0</v>
      </c>
      <c r="H151" s="191">
        <f t="shared" ca="1" si="4"/>
        <v>0</v>
      </c>
    </row>
    <row r="152" spans="2:8" ht="15" x14ac:dyDescent="0.2">
      <c r="B152" s="126"/>
      <c r="C152" s="126"/>
      <c r="D152" s="126"/>
      <c r="E152" s="128">
        <v>0</v>
      </c>
      <c r="F152" s="190">
        <f ca="1">SUMIF(MemberCharge,C152,'2. Fee Structure'!$C$11:$C$15)+IF(D152="Yes",'2. Fee Structure'!$C$15,0)</f>
        <v>0</v>
      </c>
      <c r="G152" s="190">
        <f>IF(SUMIF('5. Income'!E:E,B152,'5. Income'!C:C)=0,0,SUMIF('5. Income'!E:E,B152,'5. Income'!C:C))</f>
        <v>0</v>
      </c>
      <c r="H152" s="191">
        <f t="shared" ca="1" si="4"/>
        <v>0</v>
      </c>
    </row>
    <row r="153" spans="2:8" ht="15" x14ac:dyDescent="0.2">
      <c r="B153" s="126"/>
      <c r="C153" s="126"/>
      <c r="D153" s="126"/>
      <c r="E153" s="128">
        <v>0</v>
      </c>
      <c r="F153" s="190">
        <f ca="1">SUMIF(MemberCharge,C153,'2. Fee Structure'!$C$11:$C$15)+IF(D153="Yes",'2. Fee Structure'!$C$15,0)</f>
        <v>0</v>
      </c>
      <c r="G153" s="190">
        <f>IF(SUMIF('5. Income'!E:E,B153,'5. Income'!C:C)=0,0,SUMIF('5. Income'!E:E,B153,'5. Income'!C:C))</f>
        <v>0</v>
      </c>
      <c r="H153" s="191">
        <f t="shared" ca="1" si="4"/>
        <v>0</v>
      </c>
    </row>
    <row r="154" spans="2:8" ht="15" x14ac:dyDescent="0.2">
      <c r="B154" s="126"/>
      <c r="C154" s="126"/>
      <c r="D154" s="126"/>
      <c r="E154" s="128">
        <v>0</v>
      </c>
      <c r="F154" s="190">
        <f ca="1">SUMIF(MemberCharge,C154,'2. Fee Structure'!$C$11:$C$15)+IF(D154="Yes",'2. Fee Structure'!$C$15,0)</f>
        <v>0</v>
      </c>
      <c r="G154" s="190">
        <f>IF(SUMIF('5. Income'!E:E,B154,'5. Income'!C:C)=0,0,SUMIF('5. Income'!E:E,B154,'5. Income'!C:C))</f>
        <v>0</v>
      </c>
      <c r="H154" s="191">
        <f t="shared" ca="1" si="4"/>
        <v>0</v>
      </c>
    </row>
    <row r="155" spans="2:8" ht="15" x14ac:dyDescent="0.2">
      <c r="B155" s="126"/>
      <c r="C155" s="126"/>
      <c r="D155" s="126"/>
      <c r="E155" s="128">
        <v>0</v>
      </c>
      <c r="F155" s="190">
        <f ca="1">SUMIF(MemberCharge,C155,'2. Fee Structure'!$C$11:$C$15)+IF(D155="Yes",'2. Fee Structure'!$C$15,0)</f>
        <v>0</v>
      </c>
      <c r="G155" s="190">
        <f>IF(SUMIF('5. Income'!E:E,B155,'5. Income'!C:C)=0,0,SUMIF('5. Income'!E:E,B155,'5. Income'!C:C))</f>
        <v>0</v>
      </c>
      <c r="H155" s="191">
        <f t="shared" ca="1" si="4"/>
        <v>0</v>
      </c>
    </row>
    <row r="156" spans="2:8" ht="15" x14ac:dyDescent="0.2">
      <c r="B156" s="126"/>
      <c r="C156" s="126"/>
      <c r="D156" s="126"/>
      <c r="E156" s="128">
        <v>0</v>
      </c>
      <c r="F156" s="190">
        <f ca="1">SUMIF(MemberCharge,C156,'2. Fee Structure'!$C$11:$C$15)+IF(D156="Yes",'2. Fee Structure'!$C$15,0)</f>
        <v>0</v>
      </c>
      <c r="G156" s="190">
        <f>IF(SUMIF('5. Income'!E:E,B156,'5. Income'!C:C)=0,0,SUMIF('5. Income'!E:E,B156,'5. Income'!C:C))</f>
        <v>0</v>
      </c>
      <c r="H156" s="191">
        <f t="shared" ca="1" si="4"/>
        <v>0</v>
      </c>
    </row>
    <row r="157" spans="2:8" ht="15" x14ac:dyDescent="0.2">
      <c r="B157" s="126"/>
      <c r="C157" s="126"/>
      <c r="D157" s="126"/>
      <c r="E157" s="128">
        <v>0</v>
      </c>
      <c r="F157" s="190">
        <f ca="1">SUMIF(MemberCharge,C157,'2. Fee Structure'!$C$11:$C$15)+IF(D157="Yes",'2. Fee Structure'!$C$15,0)</f>
        <v>0</v>
      </c>
      <c r="G157" s="190">
        <f>IF(SUMIF('5. Income'!E:E,B157,'5. Income'!C:C)=0,0,SUMIF('5. Income'!E:E,B157,'5. Income'!C:C))</f>
        <v>0</v>
      </c>
      <c r="H157" s="191">
        <f t="shared" ca="1" si="4"/>
        <v>0</v>
      </c>
    </row>
    <row r="158" spans="2:8" ht="15" x14ac:dyDescent="0.2">
      <c r="B158" s="126"/>
      <c r="C158" s="126"/>
      <c r="D158" s="126"/>
      <c r="E158" s="128">
        <v>0</v>
      </c>
      <c r="F158" s="190">
        <f ca="1">SUMIF(MemberCharge,C158,'2. Fee Structure'!$C$11:$C$15)+IF(D158="Yes",'2. Fee Structure'!$C$15,0)</f>
        <v>0</v>
      </c>
      <c r="G158" s="190">
        <f>IF(SUMIF('5. Income'!E:E,B158,'5. Income'!C:C)=0,0,SUMIF('5. Income'!E:E,B158,'5. Income'!C:C))</f>
        <v>0</v>
      </c>
      <c r="H158" s="191">
        <f t="shared" ca="1" si="4"/>
        <v>0</v>
      </c>
    </row>
    <row r="159" spans="2:8" ht="15" x14ac:dyDescent="0.2">
      <c r="B159" s="126"/>
      <c r="C159" s="126"/>
      <c r="D159" s="126"/>
      <c r="E159" s="128">
        <v>0</v>
      </c>
      <c r="F159" s="190">
        <f ca="1">SUMIF(MemberCharge,C159,'2. Fee Structure'!$C$11:$C$15)+IF(D159="Yes",'2. Fee Structure'!$C$15,0)</f>
        <v>0</v>
      </c>
      <c r="G159" s="190">
        <f>IF(SUMIF('5. Income'!E:E,B159,'5. Income'!C:C)=0,0,SUMIF('5. Income'!E:E,B159,'5. Income'!C:C))</f>
        <v>0</v>
      </c>
      <c r="H159" s="191">
        <f t="shared" ca="1" si="4"/>
        <v>0</v>
      </c>
    </row>
    <row r="160" spans="2:8" ht="15" x14ac:dyDescent="0.2">
      <c r="B160" s="126"/>
      <c r="C160" s="126"/>
      <c r="D160" s="126"/>
      <c r="E160" s="128">
        <v>0</v>
      </c>
      <c r="F160" s="190">
        <f ca="1">SUMIF(MemberCharge,C160,'2. Fee Structure'!$C$11:$C$15)+IF(D160="Yes",'2. Fee Structure'!$C$15,0)</f>
        <v>0</v>
      </c>
      <c r="G160" s="190">
        <f>IF(SUMIF('5. Income'!E:E,B160,'5. Income'!C:C)=0,0,SUMIF('5. Income'!E:E,B160,'5. Income'!C:C))</f>
        <v>0</v>
      </c>
      <c r="H160" s="191">
        <f t="shared" ca="1" si="4"/>
        <v>0</v>
      </c>
    </row>
    <row r="161" spans="2:8" ht="15" x14ac:dyDescent="0.2">
      <c r="B161" s="126"/>
      <c r="C161" s="126"/>
      <c r="D161" s="126"/>
      <c r="E161" s="128">
        <v>0</v>
      </c>
      <c r="F161" s="190">
        <f ca="1">SUMIF(MemberCharge,C161,'2. Fee Structure'!$C$11:$C$15)+IF(D161="Yes",'2. Fee Structure'!$C$15,0)</f>
        <v>0</v>
      </c>
      <c r="G161" s="190">
        <f>IF(SUMIF('5. Income'!E:E,B161,'5. Income'!C:C)=0,0,SUMIF('5. Income'!E:E,B161,'5. Income'!C:C))</f>
        <v>0</v>
      </c>
      <c r="H161" s="191">
        <f t="shared" ca="1" si="4"/>
        <v>0</v>
      </c>
    </row>
    <row r="162" spans="2:8" ht="15" x14ac:dyDescent="0.2">
      <c r="B162" s="126"/>
      <c r="C162" s="126"/>
      <c r="D162" s="126"/>
      <c r="E162" s="128">
        <v>0</v>
      </c>
      <c r="F162" s="190">
        <f ca="1">SUMIF(MemberCharge,C162,'2. Fee Structure'!$C$11:$C$15)+IF(D162="Yes",'2. Fee Structure'!$C$15,0)</f>
        <v>0</v>
      </c>
      <c r="G162" s="190">
        <f>IF(SUMIF('5. Income'!E:E,B162,'5. Income'!C:C)=0,0,SUMIF('5. Income'!E:E,B162,'5. Income'!C:C))</f>
        <v>0</v>
      </c>
      <c r="H162" s="191">
        <f t="shared" ca="1" si="4"/>
        <v>0</v>
      </c>
    </row>
    <row r="163" spans="2:8" ht="15" x14ac:dyDescent="0.2">
      <c r="B163" s="126"/>
      <c r="C163" s="126"/>
      <c r="D163" s="126"/>
      <c r="E163" s="128">
        <v>0</v>
      </c>
      <c r="F163" s="190">
        <f ca="1">SUMIF(MemberCharge,C163,'2. Fee Structure'!$C$11:$C$15)+IF(D163="Yes",'2. Fee Structure'!$C$15,0)</f>
        <v>0</v>
      </c>
      <c r="G163" s="190">
        <f>IF(SUMIF('5. Income'!E:E,B163,'5. Income'!C:C)=0,0,SUMIF('5. Income'!E:E,B163,'5. Income'!C:C))</f>
        <v>0</v>
      </c>
      <c r="H163" s="191">
        <f t="shared" ca="1" si="4"/>
        <v>0</v>
      </c>
    </row>
    <row r="164" spans="2:8" ht="15" x14ac:dyDescent="0.2">
      <c r="B164" s="126"/>
      <c r="C164" s="126"/>
      <c r="D164" s="126"/>
      <c r="E164" s="128">
        <v>0</v>
      </c>
      <c r="F164" s="190">
        <f ca="1">SUMIF(MemberCharge,C164,'2. Fee Structure'!$C$11:$C$15)+IF(D164="Yes",'2. Fee Structure'!$C$15,0)</f>
        <v>0</v>
      </c>
      <c r="G164" s="190">
        <f>IF(SUMIF('5. Income'!E:E,B164,'5. Income'!C:C)=0,0,SUMIF('5. Income'!E:E,B164,'5. Income'!C:C))</f>
        <v>0</v>
      </c>
      <c r="H164" s="191">
        <f t="shared" ca="1" si="4"/>
        <v>0</v>
      </c>
    </row>
    <row r="165" spans="2:8" ht="15" x14ac:dyDescent="0.2">
      <c r="B165" s="126"/>
      <c r="C165" s="126"/>
      <c r="D165" s="126"/>
      <c r="E165" s="128">
        <v>0</v>
      </c>
      <c r="F165" s="190">
        <f ca="1">SUMIF(MemberCharge,C165,'2. Fee Structure'!$C$11:$C$15)+IF(D165="Yes",'2. Fee Structure'!$C$15,0)</f>
        <v>0</v>
      </c>
      <c r="G165" s="190">
        <f>IF(SUMIF('5. Income'!E:E,B165,'5. Income'!C:C)=0,0,SUMIF('5. Income'!E:E,B165,'5. Income'!C:C))</f>
        <v>0</v>
      </c>
      <c r="H165" s="191">
        <f t="shared" ca="1" si="4"/>
        <v>0</v>
      </c>
    </row>
    <row r="166" spans="2:8" ht="15" x14ac:dyDescent="0.2">
      <c r="B166" s="126"/>
      <c r="C166" s="126"/>
      <c r="D166" s="126"/>
      <c r="E166" s="128">
        <v>0</v>
      </c>
      <c r="F166" s="190">
        <f ca="1">SUMIF(MemberCharge,C166,'2. Fee Structure'!$C$11:$C$15)+IF(D166="Yes",'2. Fee Structure'!$C$15,0)</f>
        <v>0</v>
      </c>
      <c r="G166" s="190">
        <f>IF(SUMIF('5. Income'!E:E,B166,'5. Income'!C:C)=0,0,SUMIF('5. Income'!E:E,B166,'5. Income'!C:C))</f>
        <v>0</v>
      </c>
      <c r="H166" s="191">
        <f t="shared" ca="1" si="4"/>
        <v>0</v>
      </c>
    </row>
    <row r="167" spans="2:8" ht="15" x14ac:dyDescent="0.2">
      <c r="B167" s="126"/>
      <c r="C167" s="126"/>
      <c r="D167" s="126"/>
      <c r="E167" s="128">
        <v>0</v>
      </c>
      <c r="F167" s="190">
        <f ca="1">SUMIF(MemberCharge,C167,'2. Fee Structure'!$C$11:$C$15)+IF(D167="Yes",'2. Fee Structure'!$C$15,0)</f>
        <v>0</v>
      </c>
      <c r="G167" s="190">
        <f>IF(SUMIF('5. Income'!E:E,B167,'5. Income'!C:C)=0,0,SUMIF('5. Income'!E:E,B167,'5. Income'!C:C))</f>
        <v>0</v>
      </c>
      <c r="H167" s="191">
        <f t="shared" ca="1" si="4"/>
        <v>0</v>
      </c>
    </row>
    <row r="168" spans="2:8" ht="15" x14ac:dyDescent="0.2">
      <c r="B168" s="126"/>
      <c r="C168" s="126"/>
      <c r="D168" s="126"/>
      <c r="E168" s="128">
        <v>0</v>
      </c>
      <c r="F168" s="190">
        <f ca="1">SUMIF(MemberCharge,C168,'2. Fee Structure'!$C$11:$C$15)+IF(D168="Yes",'2. Fee Structure'!$C$15,0)</f>
        <v>0</v>
      </c>
      <c r="G168" s="190">
        <f>IF(SUMIF('5. Income'!E:E,B168,'5. Income'!C:C)=0,0,SUMIF('5. Income'!E:E,B168,'5. Income'!C:C))</f>
        <v>0</v>
      </c>
      <c r="H168" s="191">
        <f t="shared" ca="1" si="4"/>
        <v>0</v>
      </c>
    </row>
    <row r="169" spans="2:8" ht="15.75" thickBot="1" x14ac:dyDescent="0.25">
      <c r="B169" s="129"/>
      <c r="C169" s="129"/>
      <c r="D169" s="129"/>
      <c r="E169" s="128">
        <v>0</v>
      </c>
      <c r="F169" s="192">
        <f ca="1">SUMIF(MemberCharge,C169,'2. Fee Structure'!$C$11:$C$15)+IF(D169="Yes",'2. Fee Structure'!$C$15,0)</f>
        <v>0</v>
      </c>
      <c r="G169" s="192">
        <f>IF(SUMIF('5. Income'!E:E,B169,'5. Income'!C:C)=0,0,SUMIF('5. Income'!E:E,B169,'5. Income'!C:C))</f>
        <v>0</v>
      </c>
      <c r="H169" s="193">
        <f t="shared" ca="1" si="4"/>
        <v>0</v>
      </c>
    </row>
    <row r="170" spans="2:8" ht="15.75" thickBot="1" x14ac:dyDescent="0.25">
      <c r="B170" s="171" t="str">
        <f>"Total Members: "&amp;COUNTIF(MemberName,"&lt;&gt;")</f>
        <v>Total Members: 0</v>
      </c>
      <c r="C170" s="172"/>
      <c r="D170" s="173"/>
      <c r="E170" s="87">
        <f>SUM(E10:E169)</f>
        <v>0</v>
      </c>
      <c r="F170" s="87">
        <f t="shared" ref="F170:H170" ca="1" si="5">SUM(F10:F169)</f>
        <v>0</v>
      </c>
      <c r="G170" s="87">
        <f t="shared" si="5"/>
        <v>0</v>
      </c>
      <c r="H170" s="88">
        <f t="shared" ca="1" si="5"/>
        <v>0</v>
      </c>
    </row>
    <row r="171" spans="2:8" ht="13.5" thickTop="1" x14ac:dyDescent="0.2"/>
  </sheetData>
  <phoneticPr fontId="2" type="noConversion"/>
  <conditionalFormatting sqref="D10:D322">
    <cfRule type="expression" dxfId="2" priority="2">
      <formula>$C10="Initiated Member"</formula>
    </cfRule>
  </conditionalFormatting>
  <dataValidations count="4">
    <dataValidation type="list" showInputMessage="1" showErrorMessage="1" sqref="C10:C169" xr:uid="{00000000-0002-0000-0200-000000000000}">
      <formula1>MemberType</formula1>
    </dataValidation>
    <dataValidation type="list" showInputMessage="1" showErrorMessage="1" sqref="D10:D169" xr:uid="{00000000-0002-0000-0200-000001000000}">
      <formula1>YesNo</formula1>
    </dataValidation>
    <dataValidation allowBlank="1" showInputMessage="1" showErrorMessage="1" prompt="Enter name of each chapter member " sqref="B10" xr:uid="{00F5B4C5-AF0E-42AA-9DF8-8649EA86A94E}"/>
    <dataValidation allowBlank="1" showInputMessage="1" showErrorMessage="1" prompt="If there is an outstanding balance from a previous term, enter that amount here" sqref="E10:E169" xr:uid="{463F8889-4F82-41AF-A170-74237B3A4E5C}"/>
  </dataValidations>
  <printOptions horizontalCentered="1"/>
  <pageMargins left="0.5" right="0.5" top="1" bottom="0.5" header="0.25" footer="0.25"/>
  <pageSetup fitToHeight="3" orientation="landscape" errors="dash" r:id="rId1"/>
  <headerFooter scaleWithDoc="0" alignWithMargins="0">
    <oddHeader>&amp;C&amp;"Verdana,Bold"&amp;11&amp;F
&amp;14&amp;A</oddHeader>
    <oddFooter>&amp;C&amp;"Verdana,Regular"&amp;8Page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C746-42EE-43E5-854A-F16C11200491}">
  <dimension ref="B1:AH210"/>
  <sheetViews>
    <sheetView showGridLines="0" tabSelected="1" topLeftCell="G16" zoomScale="80" zoomScaleNormal="80" workbookViewId="0">
      <selection activeCell="K37" sqref="K37"/>
    </sheetView>
  </sheetViews>
  <sheetFormatPr defaultRowHeight="12.75" x14ac:dyDescent="0.2"/>
  <cols>
    <col min="1" max="1" width="2.7109375" customWidth="1"/>
    <col min="2" max="2" width="49.28515625" bestFit="1" customWidth="1"/>
    <col min="3" max="3" width="2.7109375" customWidth="1"/>
    <col min="4" max="8" width="17.28515625" customWidth="1"/>
    <col min="9" max="10" width="5.7109375" customWidth="1"/>
    <col min="11" max="11" width="45.7109375" customWidth="1"/>
    <col min="12" max="12" width="2.7109375" customWidth="1"/>
    <col min="13" max="15" width="17.28515625" customWidth="1"/>
    <col min="16" max="18" width="15.7109375" customWidth="1"/>
  </cols>
  <sheetData>
    <row r="1" spans="2:34" ht="15" customHeight="1" x14ac:dyDescent="0.2"/>
    <row r="2" spans="2:34" ht="15" customHeight="1" x14ac:dyDescent="0.2"/>
    <row r="3" spans="2:34" ht="15" customHeight="1" x14ac:dyDescent="0.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row>
    <row r="4" spans="2:34" ht="15" customHeight="1" x14ac:dyDescent="0.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row>
    <row r="5" spans="2:34" ht="15" customHeight="1" x14ac:dyDescent="0.2">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2:34" ht="15" customHeight="1" x14ac:dyDescent="0.2">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row>
    <row r="7" spans="2:34" ht="15" customHeight="1" x14ac:dyDescent="0.2">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row>
    <row r="8" spans="2:34" ht="1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row>
    <row r="9" spans="2:34" ht="15" customHeight="1" thickBot="1" x14ac:dyDescent="0.25">
      <c r="B9" s="118" t="s">
        <v>178</v>
      </c>
      <c r="C9" s="117"/>
      <c r="D9" s="124">
        <v>0</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2:34" ht="15" customHeight="1" thickTop="1" x14ac:dyDescent="0.2">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row>
    <row r="11" spans="2:34" ht="15" customHeight="1" x14ac:dyDescent="0.2">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row>
    <row r="12" spans="2:34" ht="15" customHeight="1" x14ac:dyDescent="0.2">
      <c r="B12" s="94" t="s">
        <v>108</v>
      </c>
      <c r="C12" s="89"/>
      <c r="D12" s="310" t="s">
        <v>111</v>
      </c>
      <c r="E12" s="310"/>
      <c r="F12" s="310"/>
      <c r="G12" s="310"/>
      <c r="H12" s="311"/>
      <c r="I12" s="89"/>
      <c r="J12" s="89"/>
      <c r="K12" s="109" t="s">
        <v>108</v>
      </c>
      <c r="L12" s="110"/>
      <c r="M12" s="312" t="s">
        <v>19</v>
      </c>
      <c r="N12" s="313"/>
      <c r="O12" s="314"/>
      <c r="P12" s="89"/>
      <c r="Q12" s="89"/>
      <c r="R12" s="89"/>
      <c r="S12" s="89"/>
      <c r="T12" s="89"/>
      <c r="U12" s="89"/>
      <c r="V12" s="89"/>
      <c r="W12" s="89"/>
      <c r="X12" s="89"/>
    </row>
    <row r="13" spans="2:34" ht="15" customHeight="1" x14ac:dyDescent="0.2">
      <c r="B13" s="93"/>
      <c r="C13" s="89"/>
      <c r="D13" s="107" t="s">
        <v>109</v>
      </c>
      <c r="E13" s="107" t="s">
        <v>110</v>
      </c>
      <c r="F13" s="108" t="s">
        <v>170</v>
      </c>
      <c r="G13" s="107" t="s">
        <v>168</v>
      </c>
      <c r="H13" s="108" t="s">
        <v>177</v>
      </c>
      <c r="I13" s="89"/>
      <c r="J13" s="89"/>
      <c r="K13" s="111"/>
      <c r="L13" s="110"/>
      <c r="M13" s="112" t="s">
        <v>121</v>
      </c>
      <c r="N13" s="112" t="s">
        <v>122</v>
      </c>
      <c r="O13" s="113" t="s">
        <v>177</v>
      </c>
      <c r="P13" s="89"/>
      <c r="Q13" s="89"/>
      <c r="R13" s="89"/>
      <c r="S13" s="89"/>
      <c r="T13" s="89"/>
      <c r="U13" s="89"/>
      <c r="V13" s="89"/>
      <c r="W13" s="89"/>
      <c r="X13" s="89"/>
    </row>
    <row r="14" spans="2:34" ht="15" customHeight="1" x14ac:dyDescent="0.2">
      <c r="B14" s="194" t="s">
        <v>21</v>
      </c>
      <c r="C14" s="89"/>
      <c r="D14" s="95">
        <v>0</v>
      </c>
      <c r="E14" s="95">
        <v>0</v>
      </c>
      <c r="F14" s="95">
        <v>0</v>
      </c>
      <c r="G14" s="196">
        <f>AVERAGE(D14:F14)</f>
        <v>0</v>
      </c>
      <c r="H14" s="100">
        <v>0</v>
      </c>
      <c r="I14" s="89"/>
      <c r="J14" s="89"/>
      <c r="K14" s="199" t="s">
        <v>112</v>
      </c>
      <c r="L14" s="89"/>
      <c r="M14" s="203"/>
      <c r="N14" s="196"/>
      <c r="O14" s="100"/>
      <c r="P14" s="89"/>
      <c r="Q14" s="89"/>
      <c r="R14" s="89"/>
      <c r="S14" s="89"/>
      <c r="T14" s="89"/>
      <c r="U14" s="89"/>
      <c r="V14" s="89"/>
      <c r="W14" s="89"/>
      <c r="X14" s="89"/>
    </row>
    <row r="15" spans="2:34" ht="15" customHeight="1" x14ac:dyDescent="0.2">
      <c r="B15" s="195" t="s">
        <v>37</v>
      </c>
      <c r="C15" s="89"/>
      <c r="D15" s="96">
        <v>0</v>
      </c>
      <c r="E15" s="96">
        <v>0</v>
      </c>
      <c r="F15" s="96">
        <v>0</v>
      </c>
      <c r="G15" s="197">
        <f t="shared" ref="G15:G36" si="0">AVERAGE(D15:F15)</f>
        <v>0</v>
      </c>
      <c r="H15" s="101">
        <v>0</v>
      </c>
      <c r="I15" s="89"/>
      <c r="J15" s="89"/>
      <c r="K15" s="200" t="s">
        <v>113</v>
      </c>
      <c r="L15" s="89"/>
      <c r="M15" s="204"/>
      <c r="N15" s="197"/>
      <c r="O15" s="101"/>
      <c r="P15" s="89"/>
      <c r="Q15" s="89"/>
      <c r="R15" s="89"/>
      <c r="S15" s="89"/>
      <c r="T15" s="89"/>
      <c r="U15" s="89"/>
      <c r="V15" s="89"/>
      <c r="W15" s="89"/>
      <c r="X15" s="89"/>
    </row>
    <row r="16" spans="2:34" ht="15" customHeight="1" x14ac:dyDescent="0.2">
      <c r="B16" s="195" t="s">
        <v>40</v>
      </c>
      <c r="C16" s="89"/>
      <c r="D16" s="96">
        <v>0</v>
      </c>
      <c r="E16" s="96">
        <v>0</v>
      </c>
      <c r="F16" s="96">
        <v>0</v>
      </c>
      <c r="G16" s="197">
        <f t="shared" si="0"/>
        <v>0</v>
      </c>
      <c r="H16" s="101">
        <v>0</v>
      </c>
      <c r="I16" s="89"/>
      <c r="J16" s="89"/>
      <c r="K16" s="200" t="s">
        <v>116</v>
      </c>
      <c r="L16" s="89"/>
      <c r="M16" s="204"/>
      <c r="N16" s="197"/>
      <c r="O16" s="101">
        <v>3000</v>
      </c>
      <c r="P16" s="89"/>
      <c r="Q16" s="89"/>
      <c r="R16" s="89"/>
      <c r="S16" s="89"/>
      <c r="T16" s="89"/>
      <c r="U16" s="89"/>
      <c r="V16" s="89"/>
      <c r="W16" s="89"/>
      <c r="X16" s="89"/>
    </row>
    <row r="17" spans="2:34" ht="15" customHeight="1" x14ac:dyDescent="0.2">
      <c r="B17" s="195" t="s">
        <v>48</v>
      </c>
      <c r="C17" s="89"/>
      <c r="D17" s="96">
        <v>0</v>
      </c>
      <c r="E17" s="96">
        <v>0</v>
      </c>
      <c r="F17" s="96">
        <v>0</v>
      </c>
      <c r="G17" s="197">
        <f t="shared" si="0"/>
        <v>0</v>
      </c>
      <c r="H17" s="101">
        <v>0</v>
      </c>
      <c r="I17" s="89"/>
      <c r="J17" s="89"/>
      <c r="K17" s="200" t="s">
        <v>171</v>
      </c>
      <c r="L17" s="89"/>
      <c r="M17" s="204"/>
      <c r="N17" s="197"/>
      <c r="O17" s="101">
        <v>0</v>
      </c>
      <c r="P17" s="89" t="s">
        <v>175</v>
      </c>
      <c r="Q17" s="89"/>
      <c r="R17" s="89"/>
      <c r="S17" s="89"/>
      <c r="T17" s="89"/>
      <c r="U17" s="89"/>
      <c r="V17" s="89"/>
      <c r="W17" s="89"/>
      <c r="X17" s="89"/>
    </row>
    <row r="18" spans="2:34" ht="15" customHeight="1" x14ac:dyDescent="0.2">
      <c r="B18" s="195" t="s">
        <v>27</v>
      </c>
      <c r="C18" s="89"/>
      <c r="D18" s="96">
        <v>0</v>
      </c>
      <c r="E18" s="96">
        <v>0</v>
      </c>
      <c r="F18" s="96">
        <v>0</v>
      </c>
      <c r="G18" s="197">
        <f t="shared" si="0"/>
        <v>0</v>
      </c>
      <c r="H18" s="101">
        <v>0</v>
      </c>
      <c r="I18" s="89"/>
      <c r="J18" s="89"/>
      <c r="K18" s="200" t="s">
        <v>117</v>
      </c>
      <c r="L18" s="89"/>
      <c r="M18" s="204"/>
      <c r="N18" s="197"/>
      <c r="O18" s="217">
        <v>1500</v>
      </c>
      <c r="P18" s="89"/>
      <c r="Q18" s="89"/>
      <c r="R18" s="89" t="s">
        <v>172</v>
      </c>
      <c r="S18" s="89"/>
      <c r="T18" s="89"/>
      <c r="U18" s="89"/>
      <c r="V18" s="89"/>
      <c r="W18" s="89"/>
      <c r="X18" s="89"/>
    </row>
    <row r="19" spans="2:34" ht="15" customHeight="1" x14ac:dyDescent="0.2">
      <c r="B19" s="195" t="s">
        <v>29</v>
      </c>
      <c r="C19" s="89"/>
      <c r="D19" s="96">
        <v>0</v>
      </c>
      <c r="E19" s="96">
        <v>0</v>
      </c>
      <c r="F19" s="96">
        <v>0</v>
      </c>
      <c r="G19" s="197">
        <f t="shared" si="0"/>
        <v>0</v>
      </c>
      <c r="H19" s="101">
        <v>0</v>
      </c>
      <c r="I19" s="89"/>
      <c r="J19" s="89"/>
      <c r="K19" s="200" t="s">
        <v>118</v>
      </c>
      <c r="L19" s="89"/>
      <c r="M19" s="204">
        <f>COUNTIF('3. Roster'!$C$10:$C$169, "Initiated Member")</f>
        <v>0</v>
      </c>
      <c r="N19" s="197">
        <f>Resources!H6</f>
        <v>28.75</v>
      </c>
      <c r="O19" s="217">
        <f>N19*M19</f>
        <v>0</v>
      </c>
      <c r="P19" s="89"/>
      <c r="Q19" s="89"/>
      <c r="R19" s="89" t="s">
        <v>173</v>
      </c>
      <c r="S19" s="89"/>
      <c r="T19" s="89"/>
      <c r="U19" s="89"/>
      <c r="V19" s="89"/>
      <c r="W19" s="89"/>
      <c r="X19" s="89"/>
    </row>
    <row r="20" spans="2:34" ht="15" customHeight="1" x14ac:dyDescent="0.2">
      <c r="B20" s="195" t="s">
        <v>35</v>
      </c>
      <c r="C20" s="89"/>
      <c r="D20" s="96">
        <v>0</v>
      </c>
      <c r="E20" s="96">
        <v>0</v>
      </c>
      <c r="F20" s="96">
        <v>0</v>
      </c>
      <c r="G20" s="197">
        <f t="shared" si="0"/>
        <v>0</v>
      </c>
      <c r="H20" s="101">
        <v>0</v>
      </c>
      <c r="I20" s="89"/>
      <c r="J20" s="89"/>
      <c r="K20" s="200" t="s">
        <v>145</v>
      </c>
      <c r="L20" s="89"/>
      <c r="M20" s="204">
        <f>COUNTIF('3. Roster'!$D$10:$D$169, "Yes")</f>
        <v>0</v>
      </c>
      <c r="N20" s="197">
        <f>Resources!H7</f>
        <v>290</v>
      </c>
      <c r="O20" s="217">
        <f>N20*M20</f>
        <v>0</v>
      </c>
      <c r="Q20" s="89"/>
      <c r="R20" s="89"/>
      <c r="S20" s="89"/>
      <c r="T20" s="89"/>
      <c r="U20" s="89"/>
      <c r="V20" s="89"/>
      <c r="W20" s="89"/>
      <c r="X20" s="89"/>
      <c r="Y20" s="89"/>
      <c r="Z20" s="89"/>
      <c r="AA20" s="89"/>
    </row>
    <row r="21" spans="2:34" ht="15" customHeight="1" x14ac:dyDescent="0.2">
      <c r="B21" s="195" t="s">
        <v>36</v>
      </c>
      <c r="C21" s="89"/>
      <c r="D21" s="96">
        <v>0</v>
      </c>
      <c r="E21" s="96">
        <v>0</v>
      </c>
      <c r="F21" s="96">
        <v>0</v>
      </c>
      <c r="G21" s="197">
        <f t="shared" si="0"/>
        <v>0</v>
      </c>
      <c r="H21" s="101">
        <v>0</v>
      </c>
      <c r="I21" s="89"/>
      <c r="J21" s="89"/>
      <c r="K21" s="201" t="s">
        <v>114</v>
      </c>
      <c r="L21" s="89"/>
      <c r="M21" s="204">
        <f>COUNTIF('3. Roster'!$C$10:$C$169, "New Member")</f>
        <v>0</v>
      </c>
      <c r="N21" s="197">
        <v>13</v>
      </c>
      <c r="O21" s="217">
        <f>N21*M21</f>
        <v>0</v>
      </c>
      <c r="P21" s="89"/>
      <c r="Q21" s="89"/>
      <c r="R21" s="89" t="s">
        <v>174</v>
      </c>
      <c r="S21" s="89"/>
      <c r="T21" s="89"/>
      <c r="U21" s="89"/>
      <c r="V21" s="89"/>
      <c r="W21" s="89"/>
      <c r="X21" s="89"/>
      <c r="Y21" s="89"/>
      <c r="Z21" s="89"/>
      <c r="AA21" s="89"/>
      <c r="AB21" s="89"/>
      <c r="AC21" s="89"/>
      <c r="AD21" s="89"/>
      <c r="AE21" s="89"/>
      <c r="AF21" s="89"/>
      <c r="AG21" s="89"/>
      <c r="AH21" s="89"/>
    </row>
    <row r="22" spans="2:34" ht="15" customHeight="1" x14ac:dyDescent="0.2">
      <c r="B22" s="195" t="s">
        <v>28</v>
      </c>
      <c r="C22" s="89"/>
      <c r="D22" s="96">
        <v>0</v>
      </c>
      <c r="E22" s="96">
        <v>0</v>
      </c>
      <c r="F22" s="96">
        <v>0</v>
      </c>
      <c r="G22" s="197">
        <f t="shared" si="0"/>
        <v>0</v>
      </c>
      <c r="H22" s="101">
        <v>0</v>
      </c>
      <c r="I22" s="89"/>
      <c r="J22" s="89"/>
      <c r="K22" s="200" t="s">
        <v>66</v>
      </c>
      <c r="L22" s="89"/>
      <c r="M22" s="204">
        <f>COUNTIF('3. Roster'!$C$10:$C$169, "New Member")</f>
        <v>0</v>
      </c>
      <c r="N22" s="197">
        <v>7</v>
      </c>
      <c r="O22" s="217">
        <f t="shared" ref="O22:O23" si="1">N22*M22</f>
        <v>0</v>
      </c>
      <c r="Q22" s="89"/>
      <c r="R22" s="89"/>
      <c r="S22" s="89"/>
      <c r="T22" s="89"/>
      <c r="U22" s="89"/>
      <c r="V22" s="89"/>
      <c r="W22" s="89"/>
      <c r="X22" s="89"/>
      <c r="Y22" s="89"/>
      <c r="Z22" s="89"/>
      <c r="AA22" s="89"/>
      <c r="AB22" s="89"/>
      <c r="AC22" s="89"/>
      <c r="AD22" s="89"/>
      <c r="AE22" s="89"/>
      <c r="AF22" s="89"/>
      <c r="AG22" s="89"/>
      <c r="AH22" s="89"/>
    </row>
    <row r="23" spans="2:34" ht="15" customHeight="1" x14ac:dyDescent="0.2">
      <c r="B23" s="195" t="s">
        <v>32</v>
      </c>
      <c r="C23" s="89"/>
      <c r="D23" s="96">
        <v>0</v>
      </c>
      <c r="E23" s="96">
        <v>0</v>
      </c>
      <c r="F23" s="96">
        <v>0</v>
      </c>
      <c r="G23" s="197">
        <f t="shared" si="0"/>
        <v>0</v>
      </c>
      <c r="H23" s="101">
        <v>0</v>
      </c>
      <c r="I23" s="89"/>
      <c r="J23" s="89"/>
      <c r="K23" s="200" t="s">
        <v>20</v>
      </c>
      <c r="L23" s="89"/>
      <c r="M23" s="204">
        <f>COUNTIF('3. Roster'!$D$10:$D$169, "Yes")</f>
        <v>0</v>
      </c>
      <c r="N23" s="197">
        <v>13.5</v>
      </c>
      <c r="O23" s="217">
        <f t="shared" si="1"/>
        <v>0</v>
      </c>
      <c r="P23" s="89"/>
      <c r="Q23" s="89"/>
      <c r="R23" s="89"/>
      <c r="S23" s="89"/>
      <c r="T23" s="89"/>
      <c r="U23" s="89"/>
      <c r="V23" s="89"/>
      <c r="W23" s="89"/>
      <c r="X23" s="89"/>
      <c r="Y23" s="89"/>
      <c r="Z23" s="89"/>
      <c r="AA23" s="89"/>
      <c r="AB23" s="89"/>
      <c r="AC23" s="89"/>
      <c r="AD23" s="89"/>
      <c r="AE23" s="89"/>
      <c r="AF23" s="89"/>
      <c r="AG23" s="89"/>
      <c r="AH23" s="89"/>
    </row>
    <row r="24" spans="2:34" ht="15" customHeight="1" x14ac:dyDescent="0.2">
      <c r="B24" s="195" t="s">
        <v>33</v>
      </c>
      <c r="C24" s="89"/>
      <c r="D24" s="96">
        <v>0</v>
      </c>
      <c r="E24" s="96">
        <v>0</v>
      </c>
      <c r="F24" s="96">
        <v>0</v>
      </c>
      <c r="G24" s="197">
        <f t="shared" si="0"/>
        <v>0</v>
      </c>
      <c r="H24" s="101">
        <v>0</v>
      </c>
      <c r="I24" s="89"/>
      <c r="J24" s="89"/>
      <c r="K24" s="200" t="s">
        <v>22</v>
      </c>
      <c r="L24" s="89"/>
      <c r="M24" s="204"/>
      <c r="N24" s="197"/>
      <c r="O24" s="101"/>
      <c r="P24" s="89"/>
      <c r="Q24" s="89"/>
      <c r="R24" s="89"/>
      <c r="S24" s="89"/>
      <c r="T24" s="89"/>
      <c r="U24" s="89"/>
      <c r="V24" s="89"/>
      <c r="W24" s="89"/>
      <c r="X24" s="89"/>
      <c r="Y24" s="89"/>
      <c r="Z24" s="89"/>
      <c r="AA24" s="89"/>
      <c r="AB24" s="89"/>
      <c r="AC24" s="89"/>
      <c r="AD24" s="89"/>
      <c r="AE24" s="89"/>
      <c r="AF24" s="89"/>
      <c r="AG24" s="89"/>
      <c r="AH24" s="89"/>
    </row>
    <row r="25" spans="2:34" ht="15" customHeight="1" x14ac:dyDescent="0.2">
      <c r="B25" s="195" t="s">
        <v>34</v>
      </c>
      <c r="C25" s="89"/>
      <c r="D25" s="96">
        <v>0</v>
      </c>
      <c r="E25" s="96">
        <v>0</v>
      </c>
      <c r="F25" s="96">
        <v>0</v>
      </c>
      <c r="G25" s="197">
        <f t="shared" si="0"/>
        <v>0</v>
      </c>
      <c r="H25" s="101">
        <v>0</v>
      </c>
      <c r="I25" s="89"/>
      <c r="J25" s="89"/>
      <c r="K25" s="200" t="s">
        <v>71</v>
      </c>
      <c r="L25" s="89"/>
      <c r="M25" s="204"/>
      <c r="N25" s="197"/>
      <c r="O25" s="101"/>
      <c r="P25" s="89"/>
      <c r="Q25" s="89"/>
      <c r="R25" s="89"/>
      <c r="S25" s="89"/>
      <c r="T25" s="89"/>
      <c r="U25" s="89"/>
      <c r="V25" s="89"/>
      <c r="W25" s="89"/>
      <c r="X25" s="89"/>
      <c r="Y25" s="89"/>
      <c r="Z25" s="89"/>
      <c r="AA25" s="89"/>
      <c r="AB25" s="89"/>
      <c r="AC25" s="89"/>
      <c r="AD25" s="89"/>
      <c r="AE25" s="89"/>
      <c r="AF25" s="89"/>
      <c r="AG25" s="89"/>
      <c r="AH25" s="89"/>
    </row>
    <row r="26" spans="2:34" ht="15" customHeight="1" x14ac:dyDescent="0.2">
      <c r="B26" s="195" t="s">
        <v>75</v>
      </c>
      <c r="C26" s="89"/>
      <c r="D26" s="96">
        <v>0</v>
      </c>
      <c r="E26" s="96">
        <v>0</v>
      </c>
      <c r="F26" s="96">
        <v>0</v>
      </c>
      <c r="G26" s="197">
        <f t="shared" si="0"/>
        <v>0</v>
      </c>
      <c r="H26" s="101">
        <v>0</v>
      </c>
      <c r="I26" s="89"/>
      <c r="J26" s="89"/>
      <c r="K26" s="200" t="s">
        <v>72</v>
      </c>
      <c r="L26" s="89"/>
      <c r="M26" s="204"/>
      <c r="N26" s="197"/>
      <c r="O26" s="101"/>
      <c r="P26" s="89"/>
      <c r="Q26" s="89"/>
      <c r="R26" s="89"/>
      <c r="S26" s="89"/>
      <c r="T26" s="89"/>
      <c r="U26" s="89"/>
      <c r="V26" s="89"/>
      <c r="W26" s="89"/>
      <c r="X26" s="89"/>
      <c r="Y26" s="89"/>
      <c r="Z26" s="89"/>
      <c r="AA26" s="89"/>
      <c r="AB26" s="89"/>
      <c r="AC26" s="89"/>
      <c r="AD26" s="89"/>
      <c r="AE26" s="89"/>
      <c r="AF26" s="89"/>
      <c r="AG26" s="89"/>
      <c r="AH26" s="89"/>
    </row>
    <row r="27" spans="2:34" ht="15" customHeight="1" x14ac:dyDescent="0.2">
      <c r="B27" s="195" t="s">
        <v>30</v>
      </c>
      <c r="C27" s="89"/>
      <c r="D27" s="96">
        <v>0</v>
      </c>
      <c r="E27" s="96">
        <v>0</v>
      </c>
      <c r="F27" s="96">
        <v>0</v>
      </c>
      <c r="G27" s="197">
        <f t="shared" si="0"/>
        <v>0</v>
      </c>
      <c r="H27" s="101">
        <v>0</v>
      </c>
      <c r="I27" s="89"/>
      <c r="J27" s="89"/>
      <c r="K27" s="200" t="s">
        <v>73</v>
      </c>
      <c r="L27" s="89"/>
      <c r="M27" s="204"/>
      <c r="N27" s="197"/>
      <c r="O27" s="101"/>
      <c r="P27" s="89"/>
      <c r="Q27" s="89"/>
      <c r="R27" s="89"/>
      <c r="S27" s="89"/>
      <c r="T27" s="89"/>
      <c r="U27" s="89"/>
      <c r="V27" s="89"/>
      <c r="W27" s="89"/>
      <c r="X27" s="89"/>
      <c r="Y27" s="89"/>
      <c r="Z27" s="89"/>
      <c r="AA27" s="89"/>
      <c r="AB27" s="89"/>
      <c r="AC27" s="89"/>
      <c r="AD27" s="89"/>
      <c r="AE27" s="89"/>
      <c r="AF27" s="89"/>
      <c r="AG27" s="89"/>
      <c r="AH27" s="89"/>
    </row>
    <row r="28" spans="2:34" ht="15" customHeight="1" x14ac:dyDescent="0.2">
      <c r="B28" s="195" t="s">
        <v>31</v>
      </c>
      <c r="C28" s="89"/>
      <c r="D28" s="96">
        <v>0</v>
      </c>
      <c r="E28" s="96">
        <v>0</v>
      </c>
      <c r="F28" s="96">
        <v>0</v>
      </c>
      <c r="G28" s="197">
        <f t="shared" si="0"/>
        <v>0</v>
      </c>
      <c r="H28" s="101">
        <v>0</v>
      </c>
      <c r="I28" s="89"/>
      <c r="J28" s="89"/>
      <c r="K28" s="200" t="s">
        <v>74</v>
      </c>
      <c r="L28" s="89"/>
      <c r="M28" s="204"/>
      <c r="N28" s="197"/>
      <c r="O28" s="217">
        <f>SUM(O25:O27)</f>
        <v>0</v>
      </c>
      <c r="P28" s="89"/>
      <c r="Q28" s="89"/>
      <c r="R28" s="89"/>
      <c r="S28" s="89"/>
      <c r="T28" s="89"/>
      <c r="U28" s="89"/>
      <c r="V28" s="89"/>
      <c r="W28" s="89"/>
      <c r="X28" s="89"/>
      <c r="Y28" s="89"/>
      <c r="Z28" s="89"/>
      <c r="AA28" s="89"/>
      <c r="AB28" s="89"/>
      <c r="AC28" s="89"/>
      <c r="AD28" s="89"/>
      <c r="AE28" s="89"/>
      <c r="AF28" s="89"/>
      <c r="AG28" s="89"/>
      <c r="AH28" s="89"/>
    </row>
    <row r="29" spans="2:34" ht="15" customHeight="1" x14ac:dyDescent="0.2">
      <c r="B29" s="195" t="s">
        <v>38</v>
      </c>
      <c r="C29" s="89"/>
      <c r="D29" s="96">
        <v>0</v>
      </c>
      <c r="E29" s="96">
        <v>0</v>
      </c>
      <c r="F29" s="96">
        <v>0</v>
      </c>
      <c r="G29" s="197">
        <f t="shared" si="0"/>
        <v>0</v>
      </c>
      <c r="H29" s="101">
        <v>0</v>
      </c>
      <c r="I29" s="89"/>
      <c r="J29" s="89"/>
      <c r="K29" s="200" t="s">
        <v>115</v>
      </c>
      <c r="L29" s="89"/>
      <c r="M29" s="204"/>
      <c r="N29" s="197"/>
      <c r="O29" s="101"/>
      <c r="P29" s="89"/>
      <c r="Q29" s="89"/>
      <c r="R29" s="89"/>
      <c r="S29" s="89"/>
      <c r="T29" s="89"/>
      <c r="U29" s="89"/>
      <c r="V29" s="89"/>
      <c r="W29" s="89"/>
      <c r="X29" s="89"/>
      <c r="Y29" s="89"/>
      <c r="Z29" s="89"/>
      <c r="AA29" s="89"/>
      <c r="AB29" s="89"/>
      <c r="AC29" s="89"/>
      <c r="AD29" s="89"/>
      <c r="AE29" s="89"/>
      <c r="AF29" s="89"/>
      <c r="AG29" s="89"/>
      <c r="AH29" s="89"/>
    </row>
    <row r="30" spans="2:34" ht="15" customHeight="1" x14ac:dyDescent="0.2">
      <c r="B30" s="195" t="s">
        <v>23</v>
      </c>
      <c r="C30" s="89"/>
      <c r="D30" s="96">
        <v>0</v>
      </c>
      <c r="E30" s="96">
        <v>0</v>
      </c>
      <c r="F30" s="96">
        <v>0</v>
      </c>
      <c r="G30" s="197">
        <f t="shared" si="0"/>
        <v>0</v>
      </c>
      <c r="H30" s="101">
        <v>0</v>
      </c>
      <c r="I30" s="89"/>
      <c r="J30" s="89"/>
      <c r="K30" s="200" t="s">
        <v>47</v>
      </c>
      <c r="L30" s="89"/>
      <c r="M30" s="204"/>
      <c r="N30" s="197"/>
      <c r="O30" s="101"/>
      <c r="P30" s="89"/>
      <c r="Q30" s="89"/>
      <c r="R30" s="89"/>
      <c r="S30" s="89"/>
      <c r="T30" s="89"/>
      <c r="U30" s="89"/>
      <c r="V30" s="89"/>
      <c r="W30" s="89"/>
      <c r="X30" s="89"/>
      <c r="Y30" s="89"/>
      <c r="Z30" s="89"/>
      <c r="AA30" s="89"/>
      <c r="AB30" s="89"/>
      <c r="AC30" s="89"/>
      <c r="AD30" s="89"/>
      <c r="AE30" s="89"/>
      <c r="AF30" s="89"/>
      <c r="AG30" s="89"/>
      <c r="AH30" s="89"/>
    </row>
    <row r="31" spans="2:34" ht="15" customHeight="1" thickBot="1" x14ac:dyDescent="0.25">
      <c r="B31" s="195" t="s">
        <v>76</v>
      </c>
      <c r="C31" s="89"/>
      <c r="D31" s="96">
        <v>0</v>
      </c>
      <c r="E31" s="96">
        <v>0</v>
      </c>
      <c r="F31" s="96">
        <v>0</v>
      </c>
      <c r="G31" s="197">
        <f t="shared" si="0"/>
        <v>0</v>
      </c>
      <c r="H31" s="101">
        <v>0</v>
      </c>
      <c r="I31" s="89"/>
      <c r="J31" s="89"/>
      <c r="K31" s="202" t="s">
        <v>45</v>
      </c>
      <c r="L31" s="89"/>
      <c r="M31" s="205"/>
      <c r="N31" s="206"/>
      <c r="O31" s="218">
        <f>O41</f>
        <v>0</v>
      </c>
      <c r="P31" s="89"/>
      <c r="Q31" s="89"/>
      <c r="R31" s="89"/>
      <c r="S31" s="89"/>
      <c r="T31" s="89"/>
      <c r="U31" s="89"/>
      <c r="V31" s="89"/>
      <c r="W31" s="89"/>
      <c r="X31" s="89"/>
      <c r="Y31" s="89"/>
      <c r="Z31" s="89"/>
      <c r="AA31" s="89"/>
      <c r="AB31" s="89"/>
      <c r="AC31" s="89"/>
      <c r="AD31" s="89"/>
      <c r="AE31" s="89"/>
      <c r="AF31" s="89"/>
      <c r="AG31" s="89"/>
      <c r="AH31" s="89"/>
    </row>
    <row r="32" spans="2:34" ht="15" customHeight="1" thickTop="1" x14ac:dyDescent="0.2">
      <c r="B32" s="98" t="s">
        <v>49</v>
      </c>
      <c r="C32" s="89"/>
      <c r="D32" s="96">
        <v>0</v>
      </c>
      <c r="E32" s="96">
        <v>0</v>
      </c>
      <c r="F32" s="96">
        <v>0</v>
      </c>
      <c r="G32" s="197">
        <f t="shared" si="0"/>
        <v>0</v>
      </c>
      <c r="H32" s="101">
        <v>0</v>
      </c>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row>
    <row r="33" spans="2:34" ht="15" customHeight="1" x14ac:dyDescent="0.2">
      <c r="B33" s="98" t="s">
        <v>50</v>
      </c>
      <c r="C33" s="89"/>
      <c r="D33" s="96">
        <v>0</v>
      </c>
      <c r="E33" s="96">
        <v>0</v>
      </c>
      <c r="F33" s="96">
        <v>0</v>
      </c>
      <c r="G33" s="197">
        <f t="shared" si="0"/>
        <v>0</v>
      </c>
      <c r="H33" s="101">
        <v>0</v>
      </c>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row>
    <row r="34" spans="2:34" ht="15" customHeight="1" x14ac:dyDescent="0.2">
      <c r="B34" s="98" t="s">
        <v>51</v>
      </c>
      <c r="C34" s="89"/>
      <c r="D34" s="96">
        <v>0</v>
      </c>
      <c r="E34" s="96">
        <v>0</v>
      </c>
      <c r="F34" s="96">
        <v>0</v>
      </c>
      <c r="G34" s="197">
        <f t="shared" si="0"/>
        <v>0</v>
      </c>
      <c r="H34" s="101">
        <v>0</v>
      </c>
      <c r="I34" s="89"/>
      <c r="J34" s="89"/>
      <c r="K34" s="121" t="s">
        <v>108</v>
      </c>
      <c r="L34" s="89"/>
      <c r="M34" s="315" t="s">
        <v>45</v>
      </c>
      <c r="N34" s="316"/>
      <c r="O34" s="317"/>
      <c r="P34" s="89"/>
      <c r="Q34" s="89"/>
      <c r="R34" s="89"/>
      <c r="S34" s="89"/>
      <c r="T34" s="89"/>
      <c r="U34" s="89"/>
      <c r="V34" s="89"/>
      <c r="W34" s="89"/>
      <c r="X34" s="89"/>
      <c r="Y34" s="89"/>
      <c r="Z34" s="89"/>
      <c r="AA34" s="89"/>
      <c r="AB34" s="89"/>
      <c r="AC34" s="89"/>
      <c r="AD34" s="89"/>
      <c r="AE34" s="89"/>
      <c r="AF34" s="89"/>
      <c r="AG34" s="89"/>
      <c r="AH34" s="89"/>
    </row>
    <row r="35" spans="2:34" ht="15" customHeight="1" x14ac:dyDescent="0.2">
      <c r="B35" s="98" t="s">
        <v>59</v>
      </c>
      <c r="C35" s="89"/>
      <c r="D35" s="96">
        <v>0</v>
      </c>
      <c r="E35" s="96">
        <v>0</v>
      </c>
      <c r="F35" s="96">
        <v>0</v>
      </c>
      <c r="G35" s="197">
        <f t="shared" si="0"/>
        <v>0</v>
      </c>
      <c r="H35" s="122">
        <v>0</v>
      </c>
      <c r="I35" s="89"/>
      <c r="J35" s="89"/>
      <c r="K35" s="207" t="s">
        <v>12</v>
      </c>
      <c r="L35" s="89"/>
      <c r="M35" s="209"/>
      <c r="N35" s="212"/>
      <c r="O35" s="213"/>
      <c r="P35" s="89"/>
      <c r="Q35" s="89"/>
      <c r="R35" s="89"/>
      <c r="S35" s="89"/>
      <c r="T35" s="89"/>
      <c r="U35" s="89"/>
      <c r="V35" s="89"/>
      <c r="W35" s="89"/>
      <c r="X35" s="89"/>
      <c r="Y35" s="89"/>
      <c r="Z35" s="89"/>
      <c r="AA35" s="89"/>
      <c r="AB35" s="89"/>
      <c r="AC35" s="89"/>
      <c r="AD35" s="89"/>
      <c r="AE35" s="89"/>
      <c r="AF35" s="89"/>
      <c r="AG35" s="89"/>
      <c r="AH35" s="89"/>
    </row>
    <row r="36" spans="2:34" ht="15" customHeight="1" thickBot="1" x14ac:dyDescent="0.25">
      <c r="B36" s="99" t="s">
        <v>60</v>
      </c>
      <c r="C36" s="89"/>
      <c r="D36" s="97">
        <v>0</v>
      </c>
      <c r="E36" s="97">
        <v>0</v>
      </c>
      <c r="F36" s="97">
        <v>0</v>
      </c>
      <c r="G36" s="198">
        <f t="shared" si="0"/>
        <v>0</v>
      </c>
      <c r="H36" s="123">
        <v>0</v>
      </c>
      <c r="I36" s="89"/>
      <c r="J36" s="89"/>
      <c r="K36" s="200" t="s">
        <v>179</v>
      </c>
      <c r="L36" s="89"/>
      <c r="M36" s="210"/>
      <c r="N36" s="323">
        <v>33.869999999999997</v>
      </c>
      <c r="O36" s="214">
        <f>N36*SUM('7. Operations'!C11:C12)</f>
        <v>0</v>
      </c>
      <c r="P36" s="89"/>
      <c r="Q36" s="89"/>
      <c r="R36" s="89"/>
      <c r="S36" s="89"/>
      <c r="T36" s="89"/>
      <c r="U36" s="89"/>
      <c r="V36" s="89"/>
      <c r="W36" s="89"/>
      <c r="X36" s="89"/>
      <c r="Y36" s="89"/>
      <c r="Z36" s="89"/>
      <c r="AA36" s="89"/>
      <c r="AB36" s="89"/>
      <c r="AC36" s="89"/>
      <c r="AD36" s="89"/>
      <c r="AE36" s="89"/>
      <c r="AF36" s="89"/>
      <c r="AG36" s="89"/>
      <c r="AH36" s="89"/>
    </row>
    <row r="37" spans="2:34" ht="15" customHeight="1" thickTop="1" x14ac:dyDescent="0.2">
      <c r="B37" s="106" t="str">
        <f>K14</f>
        <v>Debt Retirement (to ΠΚΑ)</v>
      </c>
      <c r="C37" s="89"/>
      <c r="D37" s="92"/>
      <c r="E37" s="92"/>
      <c r="F37" s="92"/>
      <c r="G37" s="92"/>
      <c r="H37" s="92"/>
      <c r="I37" s="89"/>
      <c r="J37" s="89"/>
      <c r="K37" s="200" t="s">
        <v>119</v>
      </c>
      <c r="L37" s="89"/>
      <c r="M37" s="211">
        <v>2.9499999999999998E-2</v>
      </c>
      <c r="N37" s="103">
        <v>0.61</v>
      </c>
      <c r="O37" s="214">
        <f>M37*N37*'7. Operations'!E16</f>
        <v>0</v>
      </c>
      <c r="P37" s="89"/>
      <c r="Q37" s="89"/>
      <c r="R37" s="89"/>
      <c r="S37" s="89"/>
      <c r="T37" s="89"/>
      <c r="U37" s="89"/>
      <c r="V37" s="89"/>
      <c r="W37" s="89"/>
      <c r="X37" s="89"/>
      <c r="Y37" s="89"/>
      <c r="Z37" s="89"/>
      <c r="AA37" s="89"/>
      <c r="AB37" s="89"/>
      <c r="AC37" s="89"/>
      <c r="AD37" s="89"/>
      <c r="AE37" s="89"/>
      <c r="AF37" s="89"/>
      <c r="AG37" s="89"/>
      <c r="AH37" s="89"/>
    </row>
    <row r="38" spans="2:34" ht="15" customHeight="1" x14ac:dyDescent="0.2">
      <c r="B38" s="106" t="str">
        <f t="shared" ref="B38:B39" si="2">K15</f>
        <v>Debt Retirement (to local creditors)</v>
      </c>
      <c r="C38" s="89"/>
      <c r="D38" s="92"/>
      <c r="E38" s="92"/>
      <c r="F38" s="92"/>
      <c r="G38" s="92"/>
      <c r="H38" s="92"/>
      <c r="I38" s="89"/>
      <c r="J38" s="89"/>
      <c r="K38" s="200" t="s">
        <v>24</v>
      </c>
      <c r="L38" s="89"/>
      <c r="M38" s="210"/>
      <c r="N38" s="104">
        <v>0</v>
      </c>
      <c r="O38" s="214">
        <f>N38*'7. Operations'!E16</f>
        <v>0</v>
      </c>
      <c r="P38" s="89"/>
      <c r="Q38" s="89"/>
      <c r="R38" s="89"/>
      <c r="S38" s="89"/>
      <c r="T38" s="89"/>
      <c r="U38" s="89"/>
      <c r="V38" s="89"/>
      <c r="W38" s="89"/>
      <c r="X38" s="89"/>
      <c r="Y38" s="89"/>
      <c r="Z38" s="89"/>
      <c r="AA38" s="89"/>
      <c r="AB38" s="89"/>
      <c r="AC38" s="89"/>
      <c r="AD38" s="89"/>
      <c r="AE38" s="89"/>
      <c r="AF38" s="89"/>
      <c r="AG38" s="89"/>
      <c r="AH38" s="89"/>
    </row>
    <row r="39" spans="2:34" ht="15" customHeight="1" x14ac:dyDescent="0.2">
      <c r="B39" s="106" t="str">
        <f t="shared" si="2"/>
        <v xml:space="preserve">LPP Assessment </v>
      </c>
      <c r="G39" s="89"/>
      <c r="H39" s="89"/>
      <c r="I39" s="89"/>
      <c r="J39" s="89"/>
      <c r="K39" s="200" t="s">
        <v>41</v>
      </c>
      <c r="L39" s="89"/>
      <c r="M39" s="210"/>
      <c r="N39" s="216"/>
      <c r="O39" s="105"/>
      <c r="P39" s="89"/>
      <c r="Q39" s="89"/>
      <c r="R39" s="89"/>
      <c r="S39" s="89"/>
      <c r="T39" s="89"/>
      <c r="U39" s="89"/>
      <c r="V39" s="89"/>
      <c r="W39" s="89"/>
      <c r="X39" s="89"/>
      <c r="Y39" s="89"/>
      <c r="Z39" s="89"/>
      <c r="AA39" s="89"/>
      <c r="AB39" s="89"/>
      <c r="AC39" s="89"/>
      <c r="AD39" s="89"/>
      <c r="AE39" s="89"/>
      <c r="AF39" s="89"/>
    </row>
    <row r="40" spans="2:34" ht="15" customHeight="1" x14ac:dyDescent="0.2">
      <c r="B40" s="106" t="str">
        <f t="shared" ref="B40:B52" si="3">K18</f>
        <v xml:space="preserve">Chapter Assessment </v>
      </c>
      <c r="G40" s="89"/>
      <c r="H40" s="89"/>
      <c r="I40" s="89"/>
      <c r="J40" s="89"/>
      <c r="K40" s="208" t="s">
        <v>120</v>
      </c>
      <c r="L40" s="89"/>
      <c r="M40" s="210"/>
      <c r="N40" s="143">
        <v>0.12</v>
      </c>
      <c r="O40" s="215">
        <f>N40*'7. Operations'!E16</f>
        <v>0</v>
      </c>
      <c r="P40" s="89"/>
      <c r="Q40" s="89"/>
      <c r="R40" s="89"/>
      <c r="S40" s="89"/>
      <c r="T40" s="89"/>
      <c r="U40" s="89"/>
      <c r="V40" s="89"/>
      <c r="W40" s="89"/>
      <c r="X40" s="89"/>
      <c r="Y40" s="89"/>
      <c r="Z40" s="89"/>
      <c r="AA40" s="89"/>
      <c r="AB40" s="89"/>
      <c r="AC40" s="89"/>
      <c r="AD40" s="89"/>
      <c r="AE40" s="89"/>
      <c r="AF40" s="89"/>
    </row>
    <row r="41" spans="2:34" ht="15" customHeight="1" thickBot="1" x14ac:dyDescent="0.25">
      <c r="B41" s="106" t="str">
        <f t="shared" si="3"/>
        <v>Per-Initiate Assessment</v>
      </c>
      <c r="G41" s="89"/>
      <c r="H41" s="89"/>
      <c r="I41" s="89"/>
      <c r="J41" s="89"/>
      <c r="K41" s="114" t="s">
        <v>52</v>
      </c>
      <c r="L41" s="110"/>
      <c r="M41" s="115"/>
      <c r="N41" s="116"/>
      <c r="O41" s="102">
        <f>SUM(O36:O40)-O35</f>
        <v>0</v>
      </c>
      <c r="P41" s="89"/>
      <c r="Q41" s="89"/>
      <c r="R41" s="89"/>
      <c r="S41" s="89"/>
      <c r="T41" s="89"/>
      <c r="U41" s="89"/>
      <c r="V41" s="89"/>
      <c r="W41" s="89"/>
      <c r="X41" s="89"/>
      <c r="Y41" s="89"/>
      <c r="Z41" s="89"/>
      <c r="AA41" s="89"/>
      <c r="AB41" s="89"/>
      <c r="AC41" s="89"/>
      <c r="AD41" s="89"/>
      <c r="AE41" s="89"/>
      <c r="AF41" s="89"/>
    </row>
    <row r="42" spans="2:34" ht="15" customHeight="1" thickTop="1" x14ac:dyDescent="0.2">
      <c r="B42" s="106" t="str">
        <f t="shared" si="3"/>
        <v>Initiation Fee</v>
      </c>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row>
    <row r="43" spans="2:34" ht="15" customHeight="1" x14ac:dyDescent="0.2">
      <c r="B43" s="106" t="str">
        <f t="shared" si="3"/>
        <v>Garnet &amp; Gold Handbooks</v>
      </c>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2:34" ht="15" customHeight="1" x14ac:dyDescent="0.2">
      <c r="B44" s="106" t="str">
        <f t="shared" si="3"/>
        <v>New Member Pins</v>
      </c>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row>
    <row r="45" spans="2:34" ht="15" customHeight="1" x14ac:dyDescent="0.2">
      <c r="B45" s="106" t="str">
        <f t="shared" si="3"/>
        <v>Initiate Badges</v>
      </c>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2:34" ht="15" customHeight="1" x14ac:dyDescent="0.2">
      <c r="B46" s="106" t="str">
        <f t="shared" si="3"/>
        <v>IFC Dues</v>
      </c>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row>
    <row r="47" spans="2:34" ht="15" customHeight="1" x14ac:dyDescent="0.2">
      <c r="B47" s="106" t="str">
        <f t="shared" si="3"/>
        <v xml:space="preserve">PIKE University Summits </v>
      </c>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2:34" ht="15" customHeight="1" x14ac:dyDescent="0.2">
      <c r="B48" s="106" t="str">
        <f t="shared" si="3"/>
        <v>PIKE University CEC</v>
      </c>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row>
    <row r="49" spans="2:34" ht="15" customHeight="1" x14ac:dyDescent="0.2">
      <c r="B49" s="106" t="str">
        <f t="shared" si="3"/>
        <v>PIKE University Academy/Convention</v>
      </c>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row>
    <row r="50" spans="2:34" ht="15" customHeight="1" x14ac:dyDescent="0.2">
      <c r="B50" s="106" t="str">
        <f t="shared" si="3"/>
        <v xml:space="preserve">PIKE University Total Reserve </v>
      </c>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row>
    <row r="51" spans="2:34" ht="15" customHeight="1" x14ac:dyDescent="0.2">
      <c r="B51" s="106" t="str">
        <f t="shared" si="3"/>
        <v>phi phi k a Club (to ΠΚΑ Foundation)</v>
      </c>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row>
    <row r="52" spans="2:34" ht="15" customHeight="1" x14ac:dyDescent="0.2">
      <c r="B52" s="106" t="str">
        <f t="shared" si="3"/>
        <v>Other Administrative Expenses</v>
      </c>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row>
    <row r="53" spans="2:34" ht="15" customHeight="1" x14ac:dyDescent="0.2">
      <c r="B53" s="106" t="str">
        <f t="shared" ref="B53:B58" si="4">K35</f>
        <v>Collection from Delinquent Accounts</v>
      </c>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2:34" ht="15" customHeight="1" x14ac:dyDescent="0.2">
      <c r="B54" s="106" t="str">
        <f t="shared" si="4"/>
        <v>OmegaFi Service Fee (per member)</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row>
    <row r="55" spans="2:34" ht="15" customHeight="1" x14ac:dyDescent="0.2">
      <c r="B55" s="106" t="str">
        <f t="shared" si="4"/>
        <v>Merchant Discount Fee (credit cards)</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row>
    <row r="56" spans="2:34" ht="15" customHeight="1" x14ac:dyDescent="0.2">
      <c r="B56" s="106" t="str">
        <f t="shared" si="4"/>
        <v>Reserve Fund</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row>
    <row r="57" spans="2:34" ht="15" customHeight="1" x14ac:dyDescent="0.2">
      <c r="B57" s="106" t="str">
        <f t="shared" si="4"/>
        <v>Accounting Services</v>
      </c>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row>
    <row r="58" spans="2:34" ht="15" customHeight="1" x14ac:dyDescent="0.2">
      <c r="B58" s="106" t="str">
        <f t="shared" si="4"/>
        <v>A/R Contingency (uncollected income)</v>
      </c>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row>
    <row r="59" spans="2:34" ht="15" customHeight="1" x14ac:dyDescent="0.2">
      <c r="B59" s="106"/>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row>
    <row r="60" spans="2:34" ht="15" customHeight="1" x14ac:dyDescent="0.2">
      <c r="B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row>
    <row r="61" spans="2:34" ht="15" customHeight="1" x14ac:dyDescent="0.2">
      <c r="B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row>
    <row r="62" spans="2:34" ht="15" customHeight="1" x14ac:dyDescent="0.2">
      <c r="B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row>
    <row r="63" spans="2:34" ht="15" customHeight="1" x14ac:dyDescent="0.2">
      <c r="B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row>
    <row r="64" spans="2:34" ht="15" customHeight="1" x14ac:dyDescent="0.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row>
    <row r="65" spans="2:34" ht="15" customHeight="1" x14ac:dyDescent="0.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row>
    <row r="66" spans="2:34" ht="15" customHeight="1" x14ac:dyDescent="0.2">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row>
    <row r="67" spans="2:34" ht="15" customHeight="1" x14ac:dyDescent="0.2">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row>
    <row r="68" spans="2:34" ht="15" customHeight="1" x14ac:dyDescent="0.2">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row>
    <row r="69" spans="2:34" ht="15" customHeight="1" x14ac:dyDescent="0.2">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row>
    <row r="70" spans="2:34" ht="15" customHeight="1" x14ac:dyDescent="0.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row>
    <row r="71" spans="2:34" ht="15" customHeight="1" x14ac:dyDescent="0.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row>
    <row r="72" spans="2:34" ht="15" customHeight="1" x14ac:dyDescent="0.2">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row>
    <row r="73" spans="2:34" ht="15" customHeight="1" x14ac:dyDescent="0.2">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row>
    <row r="74" spans="2:34" ht="15" customHeight="1" x14ac:dyDescent="0.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row>
    <row r="75" spans="2:34" ht="15" customHeight="1" x14ac:dyDescent="0.2">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row>
    <row r="76" spans="2:34" ht="15" customHeight="1" x14ac:dyDescent="0.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row>
    <row r="77" spans="2:34" ht="15" customHeight="1" x14ac:dyDescent="0.2">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row>
    <row r="78" spans="2:34" ht="15" customHeight="1" x14ac:dyDescent="0.2">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row>
    <row r="79" spans="2:34" ht="15" customHeight="1" x14ac:dyDescent="0.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row>
    <row r="80" spans="2:34" ht="15" customHeight="1" x14ac:dyDescent="0.2">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row>
    <row r="81" spans="2:34" ht="15" customHeight="1" x14ac:dyDescent="0.2">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row>
    <row r="82" spans="2:34" ht="15" customHeight="1" x14ac:dyDescent="0.2">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row>
    <row r="83" spans="2:34" ht="15" customHeight="1" x14ac:dyDescent="0.2">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row>
    <row r="84" spans="2:34" ht="15" customHeight="1" x14ac:dyDescent="0.2">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row>
    <row r="85" spans="2:34" ht="15" customHeight="1" x14ac:dyDescent="0.2">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row>
    <row r="86" spans="2:34" ht="15" customHeight="1" x14ac:dyDescent="0.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row>
    <row r="87" spans="2:34" ht="15" customHeight="1" x14ac:dyDescent="0.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row>
    <row r="88" spans="2:34" ht="15" customHeight="1" x14ac:dyDescent="0.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row>
    <row r="89" spans="2:34" ht="15" customHeight="1" x14ac:dyDescent="0.2">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row>
    <row r="90" spans="2:34" ht="15" customHeight="1" x14ac:dyDescent="0.2">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row>
    <row r="91" spans="2:34" ht="15" customHeight="1" x14ac:dyDescent="0.2">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row>
    <row r="92" spans="2:34" ht="15" customHeight="1" x14ac:dyDescent="0.2">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row>
    <row r="93" spans="2:34" ht="15" customHeight="1" x14ac:dyDescent="0.2">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row>
    <row r="94" spans="2:34" ht="15" customHeight="1" x14ac:dyDescent="0.2">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row>
    <row r="95" spans="2:34" ht="15" customHeight="1" x14ac:dyDescent="0.2">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row>
    <row r="96" spans="2:34" ht="15" customHeight="1" x14ac:dyDescent="0.2">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row>
    <row r="97" spans="2:34" ht="15" customHeight="1" x14ac:dyDescent="0.2">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row>
    <row r="98" spans="2:34" ht="15" customHeight="1" x14ac:dyDescent="0.2">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row>
    <row r="99" spans="2:34" ht="15" customHeight="1" x14ac:dyDescent="0.2">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row>
    <row r="100" spans="2:34" ht="15" customHeight="1" x14ac:dyDescent="0.2">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row>
    <row r="101" spans="2:34" ht="15" customHeight="1" x14ac:dyDescent="0.2">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row>
    <row r="102" spans="2:34" ht="15" customHeight="1" x14ac:dyDescent="0.2">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row>
    <row r="103" spans="2:34" ht="15" customHeight="1" x14ac:dyDescent="0.2">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row>
    <row r="104" spans="2:34" ht="15" customHeight="1" x14ac:dyDescent="0.2">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row>
    <row r="105" spans="2:34" ht="15" customHeight="1" x14ac:dyDescent="0.2">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row>
    <row r="106" spans="2:34" ht="15" customHeight="1" x14ac:dyDescent="0.2">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row>
    <row r="107" spans="2:34" ht="15" customHeight="1" x14ac:dyDescent="0.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row>
    <row r="108" spans="2:34" ht="15" customHeight="1" x14ac:dyDescent="0.2">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row>
    <row r="109" spans="2:34" ht="15" customHeight="1" x14ac:dyDescent="0.2">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row>
    <row r="110" spans="2:34" ht="15" customHeight="1" x14ac:dyDescent="0.2">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row>
    <row r="111" spans="2:34" ht="15" customHeight="1" x14ac:dyDescent="0.2">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row>
    <row r="112" spans="2:34" ht="15" customHeight="1" x14ac:dyDescent="0.2">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row>
    <row r="113" spans="2:34" ht="15" customHeight="1" x14ac:dyDescent="0.2">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row>
    <row r="114" spans="2:34" ht="15" customHeight="1" x14ac:dyDescent="0.2">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row>
    <row r="115" spans="2:34" ht="15" customHeight="1" x14ac:dyDescent="0.2">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row>
    <row r="116" spans="2:34" ht="15" customHeight="1" x14ac:dyDescent="0.2">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row>
    <row r="117" spans="2:34" ht="15" customHeight="1" x14ac:dyDescent="0.2">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row>
    <row r="118" spans="2:34" ht="15" customHeight="1" x14ac:dyDescent="0.2">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row>
    <row r="119" spans="2:34" ht="15" customHeight="1" x14ac:dyDescent="0.2">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row>
    <row r="120" spans="2:34" ht="15" customHeight="1" x14ac:dyDescent="0.2">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row>
    <row r="121" spans="2:34" ht="15" customHeight="1" x14ac:dyDescent="0.2">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row>
    <row r="122" spans="2:34" ht="15" customHeight="1" x14ac:dyDescent="0.2">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row>
    <row r="123" spans="2:34" ht="15" customHeight="1" x14ac:dyDescent="0.2">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row>
    <row r="124" spans="2:34" ht="15" customHeight="1" x14ac:dyDescent="0.2">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row>
    <row r="125" spans="2:34" ht="15" customHeight="1" x14ac:dyDescent="0.2">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row>
    <row r="126" spans="2:34" ht="15" customHeight="1" x14ac:dyDescent="0.2">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row>
    <row r="127" spans="2:34" ht="15" customHeight="1" x14ac:dyDescent="0.2">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row>
    <row r="128" spans="2:34" ht="15" customHeight="1" x14ac:dyDescent="0.2">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row>
    <row r="129" spans="2:34" ht="15" customHeight="1" x14ac:dyDescent="0.2">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row>
    <row r="130" spans="2:34" ht="15" customHeight="1" x14ac:dyDescent="0.2">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row>
    <row r="131" spans="2:34" ht="15" customHeight="1" x14ac:dyDescent="0.2">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row>
    <row r="132" spans="2:34" ht="15" customHeight="1" x14ac:dyDescent="0.2">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row>
    <row r="133" spans="2:34" ht="15" customHeight="1" x14ac:dyDescent="0.2">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row>
    <row r="134" spans="2:34" ht="15" customHeight="1" x14ac:dyDescent="0.2">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row>
    <row r="135" spans="2:34" ht="15" customHeight="1" x14ac:dyDescent="0.2">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row>
    <row r="136" spans="2:34" ht="15" customHeight="1" x14ac:dyDescent="0.2">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row>
    <row r="137" spans="2:34" ht="15" customHeight="1" x14ac:dyDescent="0.2">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row>
    <row r="138" spans="2:34" ht="15" customHeight="1" x14ac:dyDescent="0.2">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row>
    <row r="139" spans="2:34" ht="15" customHeight="1" x14ac:dyDescent="0.2">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row>
    <row r="140" spans="2:34" ht="15" customHeight="1" x14ac:dyDescent="0.2">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row>
    <row r="141" spans="2:34" ht="15" customHeight="1" x14ac:dyDescent="0.2">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row>
    <row r="142" spans="2:34" ht="15" customHeight="1" x14ac:dyDescent="0.2">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row>
    <row r="143" spans="2:34" ht="15" customHeight="1" x14ac:dyDescent="0.2">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row>
    <row r="144" spans="2:34" ht="15" customHeight="1" x14ac:dyDescent="0.2">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row>
    <row r="145" spans="2:34" ht="15" customHeight="1" x14ac:dyDescent="0.2">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row>
    <row r="146" spans="2:34" ht="15" customHeight="1" x14ac:dyDescent="0.2">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row>
    <row r="147" spans="2:34" ht="15" customHeight="1" x14ac:dyDescent="0.2">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row>
    <row r="148" spans="2:34" ht="15" customHeight="1" x14ac:dyDescent="0.2">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row>
    <row r="149" spans="2:34" ht="15" customHeight="1" x14ac:dyDescent="0.2">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row>
    <row r="150" spans="2:34" ht="15" customHeight="1" x14ac:dyDescent="0.2">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row>
    <row r="151" spans="2:34" ht="15" customHeight="1" x14ac:dyDescent="0.2">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row>
    <row r="152" spans="2:34" ht="15" customHeight="1" x14ac:dyDescent="0.2">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row>
    <row r="153" spans="2:34" ht="15" customHeight="1" x14ac:dyDescent="0.2">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row>
    <row r="154" spans="2:34" ht="15" customHeight="1" x14ac:dyDescent="0.2">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row>
    <row r="155" spans="2:34" ht="15" customHeight="1" x14ac:dyDescent="0.2">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row>
    <row r="156" spans="2:34" ht="15" customHeight="1" x14ac:dyDescent="0.2">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row>
    <row r="157" spans="2:34" ht="15" customHeight="1" x14ac:dyDescent="0.2">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row>
    <row r="158" spans="2:34" ht="15" customHeight="1" x14ac:dyDescent="0.2">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row>
    <row r="159" spans="2:34" ht="15" customHeight="1" x14ac:dyDescent="0.2">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row>
    <row r="160" spans="2:34" x14ac:dyDescent="0.2">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row>
    <row r="161" spans="2:34" x14ac:dyDescent="0.2">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row>
    <row r="162" spans="2:34" x14ac:dyDescent="0.2">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row>
    <row r="163" spans="2:34" x14ac:dyDescent="0.2">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row>
    <row r="164" spans="2:34" x14ac:dyDescent="0.2">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row>
    <row r="165" spans="2:34" x14ac:dyDescent="0.2">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row>
    <row r="166" spans="2:34" x14ac:dyDescent="0.2">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row>
    <row r="167" spans="2:34" x14ac:dyDescent="0.2">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row>
    <row r="168" spans="2:34" x14ac:dyDescent="0.2">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row>
    <row r="169" spans="2:34" x14ac:dyDescent="0.2">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row>
    <row r="170" spans="2:34" x14ac:dyDescent="0.2">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row>
    <row r="171" spans="2:34" x14ac:dyDescent="0.2">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row>
    <row r="172" spans="2:34" x14ac:dyDescent="0.2">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row>
    <row r="173" spans="2:34" x14ac:dyDescent="0.2">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row>
    <row r="174" spans="2:34" x14ac:dyDescent="0.2">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row>
    <row r="175" spans="2:34" x14ac:dyDescent="0.2">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row>
    <row r="176" spans="2:34" x14ac:dyDescent="0.2">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row>
    <row r="177" spans="2:34" x14ac:dyDescent="0.2">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row>
    <row r="178" spans="2:34" x14ac:dyDescent="0.2">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row>
    <row r="179" spans="2:34" x14ac:dyDescent="0.2">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row>
    <row r="180" spans="2:34" x14ac:dyDescent="0.2">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row>
    <row r="181" spans="2:34" x14ac:dyDescent="0.2">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row>
    <row r="182" spans="2:34" x14ac:dyDescent="0.2">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row>
    <row r="183" spans="2:34" x14ac:dyDescent="0.2">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row>
    <row r="184" spans="2:34" x14ac:dyDescent="0.2">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row>
    <row r="185" spans="2:34" x14ac:dyDescent="0.2">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row>
    <row r="186" spans="2:34" x14ac:dyDescent="0.2">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row>
    <row r="187" spans="2:34" x14ac:dyDescent="0.2">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row>
    <row r="188" spans="2:34" x14ac:dyDescent="0.2">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row>
    <row r="189" spans="2:34" x14ac:dyDescent="0.2">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row>
    <row r="190" spans="2:34" x14ac:dyDescent="0.2">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row>
    <row r="191" spans="2:34" x14ac:dyDescent="0.2">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row>
    <row r="192" spans="2:34" x14ac:dyDescent="0.2">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row>
    <row r="193" spans="2:34" x14ac:dyDescent="0.2">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row>
    <row r="194" spans="2:34" x14ac:dyDescent="0.2">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row>
    <row r="195" spans="2:34" x14ac:dyDescent="0.2">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row>
    <row r="196" spans="2:34" x14ac:dyDescent="0.2">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row>
    <row r="197" spans="2:34" x14ac:dyDescent="0.2">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row>
    <row r="198" spans="2:34" x14ac:dyDescent="0.2">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row>
    <row r="199" spans="2:34" x14ac:dyDescent="0.2">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row>
    <row r="200" spans="2:34" x14ac:dyDescent="0.2">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row>
    <row r="201" spans="2:34" x14ac:dyDescent="0.2">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row>
    <row r="202" spans="2:34" x14ac:dyDescent="0.2">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row>
    <row r="203" spans="2:34" x14ac:dyDescent="0.2">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row>
    <row r="204" spans="2:34" x14ac:dyDescent="0.2">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row>
    <row r="205" spans="2:34" x14ac:dyDescent="0.2">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row>
    <row r="206" spans="2:34" x14ac:dyDescent="0.2">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row>
    <row r="207" spans="2:34" x14ac:dyDescent="0.2">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row>
    <row r="208" spans="2:34" x14ac:dyDescent="0.2">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row>
    <row r="209" spans="2:34" x14ac:dyDescent="0.2">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row>
    <row r="210" spans="2:34" x14ac:dyDescent="0.2">
      <c r="K210" s="89"/>
      <c r="L210" s="89"/>
      <c r="M210" s="89"/>
      <c r="N210" s="89"/>
      <c r="O210" s="89"/>
    </row>
  </sheetData>
  <mergeCells count="3">
    <mergeCell ref="D12:H12"/>
    <mergeCell ref="M12:O12"/>
    <mergeCell ref="M34:O34"/>
  </mergeCells>
  <dataValidations count="13">
    <dataValidation allowBlank="1" showInputMessage="1" showErrorMessage="1" prompt="Due September 1st of each year " sqref="K16:K17" xr:uid="{2B1AFAE1-1811-45D4-928A-5BECBD01E157}"/>
    <dataValidation allowBlank="1" showInputMessage="1" showErrorMessage="1" prompt="Due October 1st of each year" sqref="K18" xr:uid="{575FAAAF-7881-482B-AC2B-CA6CF81D263B}"/>
    <dataValidation allowBlank="1" showInputMessage="1" showErrorMessage="1" prompt="Due five (5) days prior to scheduled initiation" sqref="K20" xr:uid="{BEF8A246-A459-49B3-984C-30A3BF00436B}"/>
    <dataValidation allowBlank="1" showInputMessage="1" showErrorMessage="1" prompt="Details listed on Summary Tab" sqref="K31" xr:uid="{54E3D767-0A04-485C-AE39-130D1745C4EB}"/>
    <dataValidation allowBlank="1" showInputMessage="1" showErrorMessage="1" prompt="Due October 1st of each year. $28.75/initiated member of the Chapter" sqref="K19" xr:uid="{B57DACE9-FAAC-4892-A386-294965D2B598}"/>
    <dataValidation allowBlank="1" showInputMessage="1" showErrorMessage="1" prompt="Enter the precent of income the chapter DOES NOT expect to collect this term. Recommended that the percent of uncollected income does not exceed 15%" sqref="N40" xr:uid="{BE2C65E0-2C2E-49A6-B95D-56A3B83F0B2E}"/>
    <dataValidation allowBlank="1" showInputMessage="1" showErrorMessage="1" prompt="If your chapter utilizes 3rd party companies to manage accounting services, enter the value here" sqref="O39" xr:uid="{9E16402A-157A-44C1-9157-ECE5D409EB87}"/>
    <dataValidation allowBlank="1" showInputMessage="1" showErrorMessage="1" prompt="Enter the precentage of members that pay their dues with a credit card. (The value already included represents the national average)" sqref="N37" xr:uid="{5C5D2A90-4403-40EA-9C16-ABF19FCFD375}"/>
    <dataValidation allowBlank="1" showInputMessage="1" showErrorMessage="1" prompt="Enter OmegaFi service fee charged to your chapter. If you don't know this percentage, ask your chapter consultant" sqref="N36" xr:uid="{5E839285-5279-4E01-87C4-95769D59A227}"/>
    <dataValidation allowBlank="1" showInputMessage="1" showErrorMessage="1" prompt="Enter any remaining balance from a prior semester" sqref="D9" xr:uid="{AFD80319-50E9-4289-80EA-7193570B6028}"/>
    <dataValidation allowBlank="1" showInputMessage="1" showErrorMessage="1" prompt="Outstanding balance the Chapter owes to the International Fraternity from previous term(s)" sqref="O14" xr:uid="{28DAB95C-2197-4961-9153-EDEF4CACCC0D}"/>
    <dataValidation allowBlank="1" showInputMessage="1" showErrorMessage="1" prompt="Outstanding balance the Chapter owes to local creditors from previous term(s)" sqref="O15" xr:uid="{9E3FEAE1-D9AB-458A-A51E-739451A1CEB1}"/>
    <dataValidation allowBlank="1" showInputMessage="1" showErrorMessage="1" prompt="Best practices recommend that chapters place 3%-7% of total term income into a reserve fund account " sqref="N38" xr:uid="{6D38CD01-4F5F-442C-9616-E2198E39D303}"/>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351B75-35AF-456C-B586-C1496F3AA7E2}">
          <x14:formula1>
            <xm:f>Data!$A$1:$A$3</xm:f>
          </x14:formula1>
          <xm:sqref>O16</xm:sqref>
        </x14:dataValidation>
        <x14:dataValidation type="list" allowBlank="1" showInputMessage="1" showErrorMessage="1" xr:uid="{7E7D98F5-48A7-476F-B579-B12C4F11A710}">
          <x14:formula1>
            <xm:f>Data!$C$1:$C$3</xm:f>
          </x14:formula1>
          <xm:sqref>O17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972BB-B2E5-4EF9-97AE-D65BD110D691}">
  <dimension ref="A1:E3"/>
  <sheetViews>
    <sheetView workbookViewId="0">
      <selection activeCell="F7" sqref="F7"/>
    </sheetView>
  </sheetViews>
  <sheetFormatPr defaultRowHeight="12.75" x14ac:dyDescent="0.2"/>
  <cols>
    <col min="5" max="5" width="11" bestFit="1" customWidth="1"/>
  </cols>
  <sheetData>
    <row r="1" spans="1:5" x14ac:dyDescent="0.2">
      <c r="A1" s="283">
        <v>3000</v>
      </c>
      <c r="C1" s="283">
        <v>1000</v>
      </c>
      <c r="E1" s="285"/>
    </row>
    <row r="2" spans="1:5" x14ac:dyDescent="0.2">
      <c r="A2" s="283">
        <v>3500</v>
      </c>
      <c r="C2" s="283">
        <v>500</v>
      </c>
      <c r="E2" s="285"/>
    </row>
    <row r="3" spans="1:5" x14ac:dyDescent="0.2">
      <c r="A3" s="283">
        <v>4000</v>
      </c>
      <c r="C3" s="283">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91"/>
  <sheetViews>
    <sheetView showGridLines="0" zoomScale="80" zoomScaleNormal="80" workbookViewId="0">
      <selection activeCell="B8" sqref="B8"/>
    </sheetView>
  </sheetViews>
  <sheetFormatPr defaultRowHeight="10.5" x14ac:dyDescent="0.2"/>
  <cols>
    <col min="1" max="1" width="2.7109375" style="26" customWidth="1"/>
    <col min="2" max="2" width="16.7109375" style="27" customWidth="1"/>
    <col min="3" max="3" width="16.7109375" style="28" customWidth="1"/>
    <col min="4" max="4" width="45.7109375" style="26" customWidth="1"/>
    <col min="5" max="5" width="35.7109375" style="26" customWidth="1"/>
    <col min="6" max="6" width="50.7109375" style="26" customWidth="1"/>
    <col min="7" max="16384" width="9.140625" style="26"/>
  </cols>
  <sheetData>
    <row r="1" spans="2:6" ht="15" customHeight="1" x14ac:dyDescent="0.2"/>
    <row r="2" spans="2:6" ht="15" customHeight="1" x14ac:dyDescent="0.2"/>
    <row r="3" spans="2:6" ht="15" customHeight="1" x14ac:dyDescent="0.2"/>
    <row r="4" spans="2:6" ht="15" customHeight="1" x14ac:dyDescent="0.2"/>
    <row r="5" spans="2:6" ht="15" customHeight="1" x14ac:dyDescent="0.2"/>
    <row r="6" spans="2:6" ht="15" customHeight="1" x14ac:dyDescent="0.2"/>
    <row r="7" spans="2:6" ht="15" customHeight="1" x14ac:dyDescent="0.2"/>
    <row r="8" spans="2:6" ht="15" customHeight="1" x14ac:dyDescent="0.2"/>
    <row r="9" spans="2:6" s="25" customFormat="1" ht="15" customHeight="1" x14ac:dyDescent="0.2">
      <c r="B9" s="68" t="s">
        <v>6</v>
      </c>
      <c r="C9" s="70" t="s">
        <v>0</v>
      </c>
      <c r="D9" s="69" t="s">
        <v>11</v>
      </c>
      <c r="E9" s="69" t="s">
        <v>9</v>
      </c>
      <c r="F9" s="67" t="s">
        <v>7</v>
      </c>
    </row>
    <row r="10" spans="2:6" ht="15" x14ac:dyDescent="0.2">
      <c r="B10" s="131"/>
      <c r="C10" s="132"/>
      <c r="D10" s="126"/>
      <c r="E10" s="125"/>
      <c r="F10" s="133"/>
    </row>
    <row r="11" spans="2:6" ht="15" x14ac:dyDescent="0.2">
      <c r="B11" s="134"/>
      <c r="C11" s="135"/>
      <c r="D11" s="126"/>
      <c r="E11" s="126"/>
      <c r="F11" s="136"/>
    </row>
    <row r="12" spans="2:6" ht="15" x14ac:dyDescent="0.2">
      <c r="B12" s="134"/>
      <c r="C12" s="135"/>
      <c r="D12" s="126"/>
      <c r="E12" s="126"/>
      <c r="F12" s="136"/>
    </row>
    <row r="13" spans="2:6" ht="15" x14ac:dyDescent="0.2">
      <c r="B13" s="134"/>
      <c r="C13" s="135"/>
      <c r="D13" s="126"/>
      <c r="E13" s="126"/>
      <c r="F13" s="136"/>
    </row>
    <row r="14" spans="2:6" ht="15" x14ac:dyDescent="0.2">
      <c r="B14" s="134"/>
      <c r="C14" s="135"/>
      <c r="D14" s="126"/>
      <c r="E14" s="126"/>
      <c r="F14" s="136"/>
    </row>
    <row r="15" spans="2:6" ht="15" x14ac:dyDescent="0.2">
      <c r="B15" s="134"/>
      <c r="C15" s="135"/>
      <c r="D15" s="126"/>
      <c r="E15" s="126"/>
      <c r="F15" s="136"/>
    </row>
    <row r="16" spans="2:6" ht="15" x14ac:dyDescent="0.2">
      <c r="B16" s="134"/>
      <c r="C16" s="135"/>
      <c r="D16" s="126"/>
      <c r="E16" s="126"/>
      <c r="F16" s="136"/>
    </row>
    <row r="17" spans="2:6" ht="15" x14ac:dyDescent="0.2">
      <c r="B17" s="134"/>
      <c r="C17" s="135"/>
      <c r="D17" s="126"/>
      <c r="E17" s="126"/>
      <c r="F17" s="136"/>
    </row>
    <row r="18" spans="2:6" ht="15" x14ac:dyDescent="0.2">
      <c r="B18" s="134"/>
      <c r="C18" s="135"/>
      <c r="D18" s="126"/>
      <c r="E18" s="126"/>
      <c r="F18" s="136"/>
    </row>
    <row r="19" spans="2:6" ht="15" x14ac:dyDescent="0.2">
      <c r="B19" s="134"/>
      <c r="C19" s="135"/>
      <c r="D19" s="126"/>
      <c r="E19" s="126"/>
      <c r="F19" s="136"/>
    </row>
    <row r="20" spans="2:6" ht="15" x14ac:dyDescent="0.2">
      <c r="B20" s="134"/>
      <c r="C20" s="135"/>
      <c r="D20" s="126"/>
      <c r="E20" s="126"/>
      <c r="F20" s="136"/>
    </row>
    <row r="21" spans="2:6" ht="15" x14ac:dyDescent="0.2">
      <c r="B21" s="134"/>
      <c r="C21" s="135"/>
      <c r="D21" s="126"/>
      <c r="E21" s="126"/>
      <c r="F21" s="136"/>
    </row>
    <row r="22" spans="2:6" ht="15" x14ac:dyDescent="0.2">
      <c r="B22" s="134"/>
      <c r="C22" s="135"/>
      <c r="D22" s="126"/>
      <c r="E22" s="126"/>
      <c r="F22" s="136"/>
    </row>
    <row r="23" spans="2:6" ht="15" x14ac:dyDescent="0.2">
      <c r="B23" s="134"/>
      <c r="C23" s="135"/>
      <c r="D23" s="126"/>
      <c r="E23" s="126"/>
      <c r="F23" s="136"/>
    </row>
    <row r="24" spans="2:6" ht="15" x14ac:dyDescent="0.2">
      <c r="B24" s="134"/>
      <c r="C24" s="135"/>
      <c r="D24" s="126"/>
      <c r="E24" s="126"/>
      <c r="F24" s="136"/>
    </row>
    <row r="25" spans="2:6" ht="15" x14ac:dyDescent="0.2">
      <c r="B25" s="134"/>
      <c r="C25" s="135"/>
      <c r="D25" s="126"/>
      <c r="E25" s="126"/>
      <c r="F25" s="136"/>
    </row>
    <row r="26" spans="2:6" ht="15" x14ac:dyDescent="0.2">
      <c r="B26" s="134"/>
      <c r="C26" s="135"/>
      <c r="D26" s="126"/>
      <c r="E26" s="126"/>
      <c r="F26" s="136"/>
    </row>
    <row r="27" spans="2:6" ht="15" x14ac:dyDescent="0.2">
      <c r="B27" s="134"/>
      <c r="C27" s="135"/>
      <c r="D27" s="126"/>
      <c r="E27" s="126"/>
      <c r="F27" s="136"/>
    </row>
    <row r="28" spans="2:6" ht="15" x14ac:dyDescent="0.2">
      <c r="B28" s="134"/>
      <c r="C28" s="135"/>
      <c r="D28" s="126"/>
      <c r="E28" s="126"/>
      <c r="F28" s="136"/>
    </row>
    <row r="29" spans="2:6" ht="15" x14ac:dyDescent="0.2">
      <c r="B29" s="134"/>
      <c r="C29" s="135"/>
      <c r="D29" s="126"/>
      <c r="E29" s="126"/>
      <c r="F29" s="136"/>
    </row>
    <row r="30" spans="2:6" ht="15" x14ac:dyDescent="0.2">
      <c r="B30" s="134"/>
      <c r="C30" s="135"/>
      <c r="D30" s="126"/>
      <c r="E30" s="126"/>
      <c r="F30" s="136"/>
    </row>
    <row r="31" spans="2:6" ht="15" x14ac:dyDescent="0.2">
      <c r="B31" s="134"/>
      <c r="C31" s="135"/>
      <c r="D31" s="126"/>
      <c r="E31" s="126"/>
      <c r="F31" s="136"/>
    </row>
    <row r="32" spans="2:6" ht="15" x14ac:dyDescent="0.2">
      <c r="B32" s="134"/>
      <c r="C32" s="135"/>
      <c r="D32" s="126"/>
      <c r="E32" s="126"/>
      <c r="F32" s="136"/>
    </row>
    <row r="33" spans="2:6" ht="15" x14ac:dyDescent="0.2">
      <c r="B33" s="134"/>
      <c r="C33" s="135"/>
      <c r="D33" s="126"/>
      <c r="E33" s="126"/>
      <c r="F33" s="136"/>
    </row>
    <row r="34" spans="2:6" ht="15" x14ac:dyDescent="0.2">
      <c r="B34" s="134"/>
      <c r="C34" s="135"/>
      <c r="D34" s="126"/>
      <c r="E34" s="126"/>
      <c r="F34" s="136"/>
    </row>
    <row r="35" spans="2:6" ht="15" x14ac:dyDescent="0.2">
      <c r="B35" s="134"/>
      <c r="C35" s="135"/>
      <c r="D35" s="126"/>
      <c r="E35" s="126"/>
      <c r="F35" s="136"/>
    </row>
    <row r="36" spans="2:6" ht="15" x14ac:dyDescent="0.2">
      <c r="B36" s="134"/>
      <c r="C36" s="135"/>
      <c r="D36" s="126"/>
      <c r="E36" s="126"/>
      <c r="F36" s="136"/>
    </row>
    <row r="37" spans="2:6" ht="15" x14ac:dyDescent="0.2">
      <c r="B37" s="134"/>
      <c r="C37" s="135"/>
      <c r="D37" s="126"/>
      <c r="E37" s="126"/>
      <c r="F37" s="136"/>
    </row>
    <row r="38" spans="2:6" ht="15" x14ac:dyDescent="0.2">
      <c r="B38" s="134"/>
      <c r="C38" s="135"/>
      <c r="D38" s="126"/>
      <c r="E38" s="126"/>
      <c r="F38" s="136"/>
    </row>
    <row r="39" spans="2:6" ht="15" x14ac:dyDescent="0.2">
      <c r="B39" s="134"/>
      <c r="C39" s="135"/>
      <c r="D39" s="126"/>
      <c r="E39" s="126"/>
      <c r="F39" s="136"/>
    </row>
    <row r="40" spans="2:6" ht="15" x14ac:dyDescent="0.2">
      <c r="B40" s="134"/>
      <c r="C40" s="135"/>
      <c r="D40" s="126"/>
      <c r="E40" s="126"/>
      <c r="F40" s="136"/>
    </row>
    <row r="41" spans="2:6" ht="15" x14ac:dyDescent="0.2">
      <c r="B41" s="134"/>
      <c r="C41" s="135"/>
      <c r="D41" s="126"/>
      <c r="E41" s="126"/>
      <c r="F41" s="136"/>
    </row>
    <row r="42" spans="2:6" ht="15" x14ac:dyDescent="0.2">
      <c r="B42" s="134"/>
      <c r="C42" s="135"/>
      <c r="D42" s="126"/>
      <c r="E42" s="126"/>
      <c r="F42" s="136"/>
    </row>
    <row r="43" spans="2:6" ht="15" x14ac:dyDescent="0.2">
      <c r="B43" s="134"/>
      <c r="C43" s="135"/>
      <c r="D43" s="126"/>
      <c r="E43" s="126"/>
      <c r="F43" s="136"/>
    </row>
    <row r="44" spans="2:6" ht="15" x14ac:dyDescent="0.2">
      <c r="B44" s="134"/>
      <c r="C44" s="135"/>
      <c r="D44" s="126"/>
      <c r="E44" s="126"/>
      <c r="F44" s="136"/>
    </row>
    <row r="45" spans="2:6" ht="15" x14ac:dyDescent="0.2">
      <c r="B45" s="134"/>
      <c r="C45" s="135"/>
      <c r="D45" s="126"/>
      <c r="E45" s="126"/>
      <c r="F45" s="136"/>
    </row>
    <row r="46" spans="2:6" ht="15" x14ac:dyDescent="0.2">
      <c r="B46" s="134"/>
      <c r="C46" s="135"/>
      <c r="D46" s="126"/>
      <c r="E46" s="126"/>
      <c r="F46" s="136"/>
    </row>
    <row r="47" spans="2:6" ht="15" x14ac:dyDescent="0.2">
      <c r="B47" s="134"/>
      <c r="C47" s="135"/>
      <c r="D47" s="126"/>
      <c r="E47" s="126"/>
      <c r="F47" s="136"/>
    </row>
    <row r="48" spans="2:6" ht="15" x14ac:dyDescent="0.2">
      <c r="B48" s="134"/>
      <c r="C48" s="135"/>
      <c r="D48" s="126"/>
      <c r="E48" s="126"/>
      <c r="F48" s="136"/>
    </row>
    <row r="49" spans="2:6" ht="15" x14ac:dyDescent="0.2">
      <c r="B49" s="134"/>
      <c r="C49" s="135"/>
      <c r="D49" s="126"/>
      <c r="E49" s="126"/>
      <c r="F49" s="136"/>
    </row>
    <row r="50" spans="2:6" ht="15" x14ac:dyDescent="0.2">
      <c r="B50" s="134"/>
      <c r="C50" s="135"/>
      <c r="D50" s="126"/>
      <c r="E50" s="126"/>
      <c r="F50" s="136"/>
    </row>
    <row r="51" spans="2:6" ht="15" x14ac:dyDescent="0.2">
      <c r="B51" s="134"/>
      <c r="C51" s="135"/>
      <c r="D51" s="126"/>
      <c r="E51" s="126"/>
      <c r="F51" s="136"/>
    </row>
    <row r="52" spans="2:6" ht="15" x14ac:dyDescent="0.2">
      <c r="B52" s="134"/>
      <c r="C52" s="135"/>
      <c r="D52" s="126"/>
      <c r="E52" s="126"/>
      <c r="F52" s="136"/>
    </row>
    <row r="53" spans="2:6" ht="15" x14ac:dyDescent="0.2">
      <c r="B53" s="134"/>
      <c r="C53" s="135"/>
      <c r="D53" s="126"/>
      <c r="E53" s="126"/>
      <c r="F53" s="136"/>
    </row>
    <row r="54" spans="2:6" ht="15" x14ac:dyDescent="0.2">
      <c r="B54" s="134"/>
      <c r="C54" s="135"/>
      <c r="D54" s="126"/>
      <c r="E54" s="126"/>
      <c r="F54" s="136"/>
    </row>
    <row r="55" spans="2:6" ht="15" x14ac:dyDescent="0.2">
      <c r="B55" s="134"/>
      <c r="C55" s="135"/>
      <c r="D55" s="126"/>
      <c r="E55" s="126"/>
      <c r="F55" s="136"/>
    </row>
    <row r="56" spans="2:6" ht="15" x14ac:dyDescent="0.2">
      <c r="B56" s="134"/>
      <c r="C56" s="135"/>
      <c r="D56" s="126"/>
      <c r="E56" s="126"/>
      <c r="F56" s="136"/>
    </row>
    <row r="57" spans="2:6" ht="15" x14ac:dyDescent="0.2">
      <c r="B57" s="134"/>
      <c r="C57" s="135"/>
      <c r="D57" s="126"/>
      <c r="E57" s="126"/>
      <c r="F57" s="136"/>
    </row>
    <row r="58" spans="2:6" ht="15" x14ac:dyDescent="0.2">
      <c r="B58" s="134"/>
      <c r="C58" s="135"/>
      <c r="D58" s="126"/>
      <c r="E58" s="126"/>
      <c r="F58" s="136"/>
    </row>
    <row r="59" spans="2:6" ht="15" x14ac:dyDescent="0.2">
      <c r="B59" s="134"/>
      <c r="C59" s="135"/>
      <c r="D59" s="126"/>
      <c r="E59" s="126"/>
      <c r="F59" s="136"/>
    </row>
    <row r="60" spans="2:6" ht="15" x14ac:dyDescent="0.2">
      <c r="B60" s="134"/>
      <c r="C60" s="135"/>
      <c r="D60" s="126"/>
      <c r="E60" s="126"/>
      <c r="F60" s="136"/>
    </row>
    <row r="61" spans="2:6" ht="15" x14ac:dyDescent="0.2">
      <c r="B61" s="134"/>
      <c r="C61" s="135"/>
      <c r="D61" s="126"/>
      <c r="E61" s="126"/>
      <c r="F61" s="136"/>
    </row>
    <row r="62" spans="2:6" ht="15" x14ac:dyDescent="0.2">
      <c r="B62" s="134"/>
      <c r="C62" s="135"/>
      <c r="D62" s="126"/>
      <c r="E62" s="126"/>
      <c r="F62" s="136"/>
    </row>
    <row r="63" spans="2:6" ht="15" x14ac:dyDescent="0.2">
      <c r="B63" s="134"/>
      <c r="C63" s="135"/>
      <c r="D63" s="126"/>
      <c r="E63" s="126"/>
      <c r="F63" s="136"/>
    </row>
    <row r="64" spans="2:6" ht="15" x14ac:dyDescent="0.2">
      <c r="B64" s="134"/>
      <c r="C64" s="135"/>
      <c r="D64" s="126"/>
      <c r="E64" s="126"/>
      <c r="F64" s="136"/>
    </row>
    <row r="65" spans="2:6" ht="15" x14ac:dyDescent="0.2">
      <c r="B65" s="134"/>
      <c r="C65" s="135"/>
      <c r="D65" s="126"/>
      <c r="E65" s="126"/>
      <c r="F65" s="136"/>
    </row>
    <row r="66" spans="2:6" ht="15" x14ac:dyDescent="0.2">
      <c r="B66" s="134"/>
      <c r="C66" s="135"/>
      <c r="D66" s="126"/>
      <c r="E66" s="126"/>
      <c r="F66" s="136"/>
    </row>
    <row r="67" spans="2:6" ht="15" x14ac:dyDescent="0.2">
      <c r="B67" s="134"/>
      <c r="C67" s="135"/>
      <c r="D67" s="126"/>
      <c r="E67" s="126"/>
      <c r="F67" s="136"/>
    </row>
    <row r="68" spans="2:6" ht="15" x14ac:dyDescent="0.2">
      <c r="B68" s="134"/>
      <c r="C68" s="135"/>
      <c r="D68" s="126"/>
      <c r="E68" s="126"/>
      <c r="F68" s="136"/>
    </row>
    <row r="69" spans="2:6" ht="15" x14ac:dyDescent="0.2">
      <c r="B69" s="134"/>
      <c r="C69" s="135"/>
      <c r="D69" s="126"/>
      <c r="E69" s="126"/>
      <c r="F69" s="136"/>
    </row>
    <row r="70" spans="2:6" ht="15" x14ac:dyDescent="0.2">
      <c r="B70" s="134"/>
      <c r="C70" s="135"/>
      <c r="D70" s="126"/>
      <c r="E70" s="126"/>
      <c r="F70" s="136"/>
    </row>
    <row r="71" spans="2:6" ht="15" x14ac:dyDescent="0.2">
      <c r="B71" s="134"/>
      <c r="C71" s="135"/>
      <c r="D71" s="126"/>
      <c r="E71" s="126"/>
      <c r="F71" s="136"/>
    </row>
    <row r="72" spans="2:6" ht="15" x14ac:dyDescent="0.2">
      <c r="B72" s="134"/>
      <c r="C72" s="135"/>
      <c r="D72" s="126"/>
      <c r="E72" s="126"/>
      <c r="F72" s="136"/>
    </row>
    <row r="73" spans="2:6" ht="15" x14ac:dyDescent="0.2">
      <c r="B73" s="134"/>
      <c r="C73" s="135"/>
      <c r="D73" s="126"/>
      <c r="E73" s="126"/>
      <c r="F73" s="136"/>
    </row>
    <row r="74" spans="2:6" ht="15" x14ac:dyDescent="0.2">
      <c r="B74" s="134"/>
      <c r="C74" s="135"/>
      <c r="D74" s="126"/>
      <c r="E74" s="126"/>
      <c r="F74" s="136"/>
    </row>
    <row r="75" spans="2:6" ht="15" x14ac:dyDescent="0.2">
      <c r="B75" s="134"/>
      <c r="C75" s="135"/>
      <c r="D75" s="126"/>
      <c r="E75" s="126"/>
      <c r="F75" s="136"/>
    </row>
    <row r="76" spans="2:6" ht="15" x14ac:dyDescent="0.2">
      <c r="B76" s="134"/>
      <c r="C76" s="135"/>
      <c r="D76" s="126"/>
      <c r="E76" s="126"/>
      <c r="F76" s="136"/>
    </row>
    <row r="77" spans="2:6" ht="15" x14ac:dyDescent="0.2">
      <c r="B77" s="134"/>
      <c r="C77" s="135"/>
      <c r="D77" s="126"/>
      <c r="E77" s="126"/>
      <c r="F77" s="136"/>
    </row>
    <row r="78" spans="2:6" ht="15" x14ac:dyDescent="0.2">
      <c r="B78" s="134"/>
      <c r="C78" s="135"/>
      <c r="D78" s="126"/>
      <c r="E78" s="126"/>
      <c r="F78" s="136"/>
    </row>
    <row r="79" spans="2:6" ht="15" x14ac:dyDescent="0.2">
      <c r="B79" s="134"/>
      <c r="C79" s="135"/>
      <c r="D79" s="126"/>
      <c r="E79" s="126"/>
      <c r="F79" s="136"/>
    </row>
    <row r="80" spans="2:6" ht="15" x14ac:dyDescent="0.2">
      <c r="B80" s="134"/>
      <c r="C80" s="135"/>
      <c r="D80" s="126"/>
      <c r="E80" s="126"/>
      <c r="F80" s="136"/>
    </row>
    <row r="81" spans="2:6" ht="15" x14ac:dyDescent="0.2">
      <c r="B81" s="134"/>
      <c r="C81" s="135"/>
      <c r="D81" s="126"/>
      <c r="E81" s="126"/>
      <c r="F81" s="136"/>
    </row>
    <row r="82" spans="2:6" ht="15" x14ac:dyDescent="0.2">
      <c r="B82" s="134"/>
      <c r="C82" s="135"/>
      <c r="D82" s="126"/>
      <c r="E82" s="126"/>
      <c r="F82" s="136"/>
    </row>
    <row r="83" spans="2:6" ht="15" x14ac:dyDescent="0.2">
      <c r="B83" s="134"/>
      <c r="C83" s="135"/>
      <c r="D83" s="126"/>
      <c r="E83" s="126"/>
      <c r="F83" s="136"/>
    </row>
    <row r="84" spans="2:6" ht="15" x14ac:dyDescent="0.2">
      <c r="B84" s="134"/>
      <c r="C84" s="135"/>
      <c r="D84" s="126"/>
      <c r="E84" s="126"/>
      <c r="F84" s="136"/>
    </row>
    <row r="85" spans="2:6" ht="15" x14ac:dyDescent="0.2">
      <c r="B85" s="134"/>
      <c r="C85" s="135"/>
      <c r="D85" s="126"/>
      <c r="E85" s="126"/>
      <c r="F85" s="136"/>
    </row>
    <row r="86" spans="2:6" ht="15" x14ac:dyDescent="0.2">
      <c r="B86" s="134"/>
      <c r="C86" s="135"/>
      <c r="D86" s="126"/>
      <c r="E86" s="126"/>
      <c r="F86" s="136"/>
    </row>
    <row r="87" spans="2:6" ht="15" x14ac:dyDescent="0.2">
      <c r="B87" s="134"/>
      <c r="C87" s="135"/>
      <c r="D87" s="126"/>
      <c r="E87" s="126"/>
      <c r="F87" s="136"/>
    </row>
    <row r="88" spans="2:6" ht="15" x14ac:dyDescent="0.2">
      <c r="B88" s="134"/>
      <c r="C88" s="135"/>
      <c r="D88" s="126"/>
      <c r="E88" s="126"/>
      <c r="F88" s="136"/>
    </row>
    <row r="89" spans="2:6" ht="15" x14ac:dyDescent="0.2">
      <c r="B89" s="134"/>
      <c r="C89" s="135"/>
      <c r="D89" s="126"/>
      <c r="E89" s="126"/>
      <c r="F89" s="136"/>
    </row>
    <row r="90" spans="2:6" ht="15" x14ac:dyDescent="0.2">
      <c r="B90" s="134"/>
      <c r="C90" s="135"/>
      <c r="D90" s="126"/>
      <c r="E90" s="126"/>
      <c r="F90" s="136"/>
    </row>
    <row r="91" spans="2:6" ht="15" x14ac:dyDescent="0.2">
      <c r="B91" s="134"/>
      <c r="C91" s="135"/>
      <c r="D91" s="126"/>
      <c r="E91" s="126"/>
      <c r="F91" s="136"/>
    </row>
    <row r="92" spans="2:6" ht="15" x14ac:dyDescent="0.2">
      <c r="B92" s="134"/>
      <c r="C92" s="135"/>
      <c r="D92" s="126"/>
      <c r="E92" s="126"/>
      <c r="F92" s="136"/>
    </row>
    <row r="93" spans="2:6" ht="15" x14ac:dyDescent="0.2">
      <c r="B93" s="134"/>
      <c r="C93" s="135"/>
      <c r="D93" s="126"/>
      <c r="E93" s="126"/>
      <c r="F93" s="136"/>
    </row>
    <row r="94" spans="2:6" ht="15" x14ac:dyDescent="0.2">
      <c r="B94" s="134"/>
      <c r="C94" s="135"/>
      <c r="D94" s="126"/>
      <c r="E94" s="126"/>
      <c r="F94" s="136"/>
    </row>
    <row r="95" spans="2:6" ht="15" x14ac:dyDescent="0.2">
      <c r="B95" s="134"/>
      <c r="C95" s="135"/>
      <c r="D95" s="126"/>
      <c r="E95" s="126"/>
      <c r="F95" s="136"/>
    </row>
    <row r="96" spans="2:6" ht="15" x14ac:dyDescent="0.2">
      <c r="B96" s="134"/>
      <c r="C96" s="135"/>
      <c r="D96" s="126"/>
      <c r="E96" s="126"/>
      <c r="F96" s="136"/>
    </row>
    <row r="97" spans="2:6" ht="15" x14ac:dyDescent="0.2">
      <c r="B97" s="134"/>
      <c r="C97" s="135"/>
      <c r="D97" s="126"/>
      <c r="E97" s="126"/>
      <c r="F97" s="136"/>
    </row>
    <row r="98" spans="2:6" ht="15" x14ac:dyDescent="0.2">
      <c r="B98" s="134"/>
      <c r="C98" s="135"/>
      <c r="D98" s="126"/>
      <c r="E98" s="126"/>
      <c r="F98" s="136"/>
    </row>
    <row r="99" spans="2:6" ht="15" x14ac:dyDescent="0.2">
      <c r="B99" s="134"/>
      <c r="C99" s="135"/>
      <c r="D99" s="126"/>
      <c r="E99" s="126"/>
      <c r="F99" s="136"/>
    </row>
    <row r="100" spans="2:6" ht="15" x14ac:dyDescent="0.2">
      <c r="B100" s="134"/>
      <c r="C100" s="135"/>
      <c r="D100" s="126"/>
      <c r="E100" s="126"/>
      <c r="F100" s="136"/>
    </row>
    <row r="101" spans="2:6" ht="15" x14ac:dyDescent="0.2">
      <c r="B101" s="134"/>
      <c r="C101" s="135"/>
      <c r="D101" s="126"/>
      <c r="E101" s="126"/>
      <c r="F101" s="136"/>
    </row>
    <row r="102" spans="2:6" ht="15" x14ac:dyDescent="0.2">
      <c r="B102" s="134"/>
      <c r="C102" s="135"/>
      <c r="D102" s="126"/>
      <c r="E102" s="126"/>
      <c r="F102" s="136"/>
    </row>
    <row r="103" spans="2:6" ht="15" x14ac:dyDescent="0.2">
      <c r="B103" s="134"/>
      <c r="C103" s="135"/>
      <c r="D103" s="126"/>
      <c r="E103" s="126"/>
      <c r="F103" s="136"/>
    </row>
    <row r="104" spans="2:6" ht="15" x14ac:dyDescent="0.2">
      <c r="B104" s="134"/>
      <c r="C104" s="135"/>
      <c r="D104" s="126"/>
      <c r="E104" s="126"/>
      <c r="F104" s="136"/>
    </row>
    <row r="105" spans="2:6" ht="15" x14ac:dyDescent="0.2">
      <c r="B105" s="134"/>
      <c r="C105" s="135"/>
      <c r="D105" s="126"/>
      <c r="E105" s="126"/>
      <c r="F105" s="136"/>
    </row>
    <row r="106" spans="2:6" ht="15" x14ac:dyDescent="0.2">
      <c r="B106" s="134"/>
      <c r="C106" s="135"/>
      <c r="D106" s="126"/>
      <c r="E106" s="126"/>
      <c r="F106" s="136"/>
    </row>
    <row r="107" spans="2:6" ht="15" x14ac:dyDescent="0.2">
      <c r="B107" s="134"/>
      <c r="C107" s="135"/>
      <c r="D107" s="126"/>
      <c r="E107" s="126"/>
      <c r="F107" s="136"/>
    </row>
    <row r="108" spans="2:6" ht="15" x14ac:dyDescent="0.2">
      <c r="B108" s="134"/>
      <c r="C108" s="135"/>
      <c r="D108" s="126"/>
      <c r="E108" s="126"/>
      <c r="F108" s="136"/>
    </row>
    <row r="109" spans="2:6" ht="15" x14ac:dyDescent="0.2">
      <c r="B109" s="134"/>
      <c r="C109" s="135"/>
      <c r="D109" s="126"/>
      <c r="E109" s="126"/>
      <c r="F109" s="136"/>
    </row>
    <row r="110" spans="2:6" ht="15" x14ac:dyDescent="0.2">
      <c r="B110" s="134"/>
      <c r="C110" s="135"/>
      <c r="D110" s="126"/>
      <c r="E110" s="126"/>
      <c r="F110" s="136"/>
    </row>
    <row r="111" spans="2:6" ht="15" x14ac:dyDescent="0.2">
      <c r="B111" s="134"/>
      <c r="C111" s="135"/>
      <c r="D111" s="126"/>
      <c r="E111" s="126"/>
      <c r="F111" s="136"/>
    </row>
    <row r="112" spans="2:6" ht="15" x14ac:dyDescent="0.2">
      <c r="B112" s="134"/>
      <c r="C112" s="135"/>
      <c r="D112" s="126"/>
      <c r="E112" s="126"/>
      <c r="F112" s="136"/>
    </row>
    <row r="113" spans="2:6" ht="15" x14ac:dyDescent="0.2">
      <c r="B113" s="134"/>
      <c r="C113" s="135"/>
      <c r="D113" s="126"/>
      <c r="E113" s="126"/>
      <c r="F113" s="136"/>
    </row>
    <row r="114" spans="2:6" ht="15" x14ac:dyDescent="0.2">
      <c r="B114" s="134"/>
      <c r="C114" s="135"/>
      <c r="D114" s="126"/>
      <c r="E114" s="126"/>
      <c r="F114" s="136"/>
    </row>
    <row r="115" spans="2:6" ht="15" x14ac:dyDescent="0.2">
      <c r="B115" s="134"/>
      <c r="C115" s="135"/>
      <c r="D115" s="126"/>
      <c r="E115" s="126"/>
      <c r="F115" s="136"/>
    </row>
    <row r="116" spans="2:6" ht="15" x14ac:dyDescent="0.2">
      <c r="B116" s="134"/>
      <c r="C116" s="135"/>
      <c r="D116" s="126"/>
      <c r="E116" s="126"/>
      <c r="F116" s="136"/>
    </row>
    <row r="117" spans="2:6" ht="15" x14ac:dyDescent="0.2">
      <c r="B117" s="134"/>
      <c r="C117" s="135"/>
      <c r="D117" s="126"/>
      <c r="E117" s="126"/>
      <c r="F117" s="136"/>
    </row>
    <row r="118" spans="2:6" ht="15" x14ac:dyDescent="0.2">
      <c r="B118" s="134"/>
      <c r="C118" s="135"/>
      <c r="D118" s="126"/>
      <c r="E118" s="126"/>
      <c r="F118" s="136"/>
    </row>
    <row r="119" spans="2:6" ht="15" x14ac:dyDescent="0.2">
      <c r="B119" s="134"/>
      <c r="C119" s="135"/>
      <c r="D119" s="126"/>
      <c r="E119" s="126"/>
      <c r="F119" s="136"/>
    </row>
    <row r="120" spans="2:6" ht="15" x14ac:dyDescent="0.2">
      <c r="B120" s="134"/>
      <c r="C120" s="135"/>
      <c r="D120" s="126"/>
      <c r="E120" s="126"/>
      <c r="F120" s="136"/>
    </row>
    <row r="121" spans="2:6" ht="15" x14ac:dyDescent="0.2">
      <c r="B121" s="134"/>
      <c r="C121" s="135"/>
      <c r="D121" s="126"/>
      <c r="E121" s="126"/>
      <c r="F121" s="136"/>
    </row>
    <row r="122" spans="2:6" ht="15" x14ac:dyDescent="0.2">
      <c r="B122" s="134"/>
      <c r="C122" s="135"/>
      <c r="D122" s="126"/>
      <c r="E122" s="126"/>
      <c r="F122" s="136"/>
    </row>
    <row r="123" spans="2:6" ht="15" x14ac:dyDescent="0.2">
      <c r="B123" s="134"/>
      <c r="C123" s="135"/>
      <c r="D123" s="126"/>
      <c r="E123" s="126"/>
      <c r="F123" s="136"/>
    </row>
    <row r="124" spans="2:6" ht="15" x14ac:dyDescent="0.2">
      <c r="B124" s="134"/>
      <c r="C124" s="135"/>
      <c r="D124" s="126"/>
      <c r="E124" s="126"/>
      <c r="F124" s="136"/>
    </row>
    <row r="125" spans="2:6" ht="15" x14ac:dyDescent="0.2">
      <c r="B125" s="134"/>
      <c r="C125" s="135"/>
      <c r="D125" s="126"/>
      <c r="E125" s="126"/>
      <c r="F125" s="136"/>
    </row>
    <row r="126" spans="2:6" ht="15" x14ac:dyDescent="0.2">
      <c r="B126" s="134"/>
      <c r="C126" s="135"/>
      <c r="D126" s="126"/>
      <c r="E126" s="126"/>
      <c r="F126" s="136"/>
    </row>
    <row r="127" spans="2:6" ht="15" x14ac:dyDescent="0.2">
      <c r="B127" s="134"/>
      <c r="C127" s="135"/>
      <c r="D127" s="126"/>
      <c r="E127" s="126"/>
      <c r="F127" s="136"/>
    </row>
    <row r="128" spans="2:6" ht="15" x14ac:dyDescent="0.2">
      <c r="B128" s="134"/>
      <c r="C128" s="135"/>
      <c r="D128" s="126"/>
      <c r="E128" s="126"/>
      <c r="F128" s="136"/>
    </row>
    <row r="129" spans="2:6" ht="15" x14ac:dyDescent="0.2">
      <c r="B129" s="134"/>
      <c r="C129" s="135"/>
      <c r="D129" s="126"/>
      <c r="E129" s="126"/>
      <c r="F129" s="136"/>
    </row>
    <row r="130" spans="2:6" ht="15" x14ac:dyDescent="0.2">
      <c r="B130" s="134"/>
      <c r="C130" s="135"/>
      <c r="D130" s="126"/>
      <c r="E130" s="126"/>
      <c r="F130" s="136"/>
    </row>
    <row r="131" spans="2:6" ht="15" x14ac:dyDescent="0.2">
      <c r="B131" s="134"/>
      <c r="C131" s="135"/>
      <c r="D131" s="126"/>
      <c r="E131" s="126"/>
      <c r="F131" s="136"/>
    </row>
    <row r="132" spans="2:6" ht="15" x14ac:dyDescent="0.2">
      <c r="B132" s="134"/>
      <c r="C132" s="135"/>
      <c r="D132" s="126"/>
      <c r="E132" s="126"/>
      <c r="F132" s="136"/>
    </row>
    <row r="133" spans="2:6" ht="15" x14ac:dyDescent="0.2">
      <c r="B133" s="134"/>
      <c r="C133" s="135"/>
      <c r="D133" s="126"/>
      <c r="E133" s="126"/>
      <c r="F133" s="136"/>
    </row>
    <row r="134" spans="2:6" ht="15" x14ac:dyDescent="0.2">
      <c r="B134" s="134"/>
      <c r="C134" s="135"/>
      <c r="D134" s="126"/>
      <c r="E134" s="126"/>
      <c r="F134" s="136"/>
    </row>
    <row r="135" spans="2:6" ht="15" x14ac:dyDescent="0.2">
      <c r="B135" s="134"/>
      <c r="C135" s="135"/>
      <c r="D135" s="126"/>
      <c r="E135" s="126"/>
      <c r="F135" s="136"/>
    </row>
    <row r="136" spans="2:6" ht="15" x14ac:dyDescent="0.2">
      <c r="B136" s="134"/>
      <c r="C136" s="135"/>
      <c r="D136" s="126"/>
      <c r="E136" s="126"/>
      <c r="F136" s="136"/>
    </row>
    <row r="137" spans="2:6" ht="15" x14ac:dyDescent="0.2">
      <c r="B137" s="134"/>
      <c r="C137" s="135"/>
      <c r="D137" s="126"/>
      <c r="E137" s="126"/>
      <c r="F137" s="136"/>
    </row>
    <row r="138" spans="2:6" ht="15" x14ac:dyDescent="0.2">
      <c r="B138" s="134"/>
      <c r="C138" s="135"/>
      <c r="D138" s="126"/>
      <c r="E138" s="126"/>
      <c r="F138" s="136"/>
    </row>
    <row r="139" spans="2:6" ht="15" x14ac:dyDescent="0.2">
      <c r="B139" s="134"/>
      <c r="C139" s="135"/>
      <c r="D139" s="126"/>
      <c r="E139" s="126"/>
      <c r="F139" s="136"/>
    </row>
    <row r="140" spans="2:6" ht="15" x14ac:dyDescent="0.2">
      <c r="B140" s="134"/>
      <c r="C140" s="135"/>
      <c r="D140" s="126"/>
      <c r="E140" s="126"/>
      <c r="F140" s="136"/>
    </row>
    <row r="141" spans="2:6" ht="15" x14ac:dyDescent="0.2">
      <c r="B141" s="134"/>
      <c r="C141" s="135"/>
      <c r="D141" s="126"/>
      <c r="E141" s="126"/>
      <c r="F141" s="136"/>
    </row>
    <row r="142" spans="2:6" ht="15" x14ac:dyDescent="0.2">
      <c r="B142" s="134"/>
      <c r="C142" s="135"/>
      <c r="D142" s="126"/>
      <c r="E142" s="126"/>
      <c r="F142" s="136"/>
    </row>
    <row r="143" spans="2:6" ht="15" x14ac:dyDescent="0.2">
      <c r="B143" s="134"/>
      <c r="C143" s="135"/>
      <c r="D143" s="126"/>
      <c r="E143" s="126"/>
      <c r="F143" s="136"/>
    </row>
    <row r="144" spans="2:6" ht="15" x14ac:dyDescent="0.2">
      <c r="B144" s="134"/>
      <c r="C144" s="135"/>
      <c r="D144" s="126"/>
      <c r="E144" s="126"/>
      <c r="F144" s="136"/>
    </row>
    <row r="145" spans="2:6" ht="15" x14ac:dyDescent="0.2">
      <c r="B145" s="134"/>
      <c r="C145" s="135"/>
      <c r="D145" s="126"/>
      <c r="E145" s="126"/>
      <c r="F145" s="136"/>
    </row>
    <row r="146" spans="2:6" ht="15" x14ac:dyDescent="0.2">
      <c r="B146" s="134"/>
      <c r="C146" s="135"/>
      <c r="D146" s="126"/>
      <c r="E146" s="126"/>
      <c r="F146" s="136"/>
    </row>
    <row r="147" spans="2:6" ht="15" x14ac:dyDescent="0.2">
      <c r="B147" s="134"/>
      <c r="C147" s="135"/>
      <c r="D147" s="126"/>
      <c r="E147" s="126"/>
      <c r="F147" s="136"/>
    </row>
    <row r="148" spans="2:6" ht="15" x14ac:dyDescent="0.2">
      <c r="B148" s="134"/>
      <c r="C148" s="135"/>
      <c r="D148" s="126"/>
      <c r="E148" s="126"/>
      <c r="F148" s="136"/>
    </row>
    <row r="149" spans="2:6" ht="15" x14ac:dyDescent="0.2">
      <c r="B149" s="134"/>
      <c r="C149" s="135"/>
      <c r="D149" s="126"/>
      <c r="E149" s="126"/>
      <c r="F149" s="136"/>
    </row>
    <row r="150" spans="2:6" ht="15" x14ac:dyDescent="0.2">
      <c r="B150" s="134"/>
      <c r="C150" s="135"/>
      <c r="D150" s="126"/>
      <c r="E150" s="126"/>
      <c r="F150" s="136"/>
    </row>
    <row r="151" spans="2:6" ht="15" x14ac:dyDescent="0.2">
      <c r="B151" s="134"/>
      <c r="C151" s="135"/>
      <c r="D151" s="126"/>
      <c r="E151" s="126"/>
      <c r="F151" s="136"/>
    </row>
    <row r="152" spans="2:6" ht="15" x14ac:dyDescent="0.2">
      <c r="B152" s="134"/>
      <c r="C152" s="135"/>
      <c r="D152" s="126"/>
      <c r="E152" s="126"/>
      <c r="F152" s="136"/>
    </row>
    <row r="153" spans="2:6" ht="15" x14ac:dyDescent="0.2">
      <c r="B153" s="134"/>
      <c r="C153" s="135"/>
      <c r="D153" s="126"/>
      <c r="E153" s="126"/>
      <c r="F153" s="136"/>
    </row>
    <row r="154" spans="2:6" ht="15" x14ac:dyDescent="0.2">
      <c r="B154" s="134"/>
      <c r="C154" s="135"/>
      <c r="D154" s="126"/>
      <c r="E154" s="126"/>
      <c r="F154" s="136"/>
    </row>
    <row r="155" spans="2:6" ht="15" x14ac:dyDescent="0.2">
      <c r="B155" s="134"/>
      <c r="C155" s="135"/>
      <c r="D155" s="126"/>
      <c r="E155" s="126"/>
      <c r="F155" s="136"/>
    </row>
    <row r="156" spans="2:6" ht="15" x14ac:dyDescent="0.2">
      <c r="B156" s="134"/>
      <c r="C156" s="135"/>
      <c r="D156" s="126"/>
      <c r="E156" s="126"/>
      <c r="F156" s="136"/>
    </row>
    <row r="157" spans="2:6" ht="15" x14ac:dyDescent="0.2">
      <c r="B157" s="134"/>
      <c r="C157" s="135"/>
      <c r="D157" s="126"/>
      <c r="E157" s="126"/>
      <c r="F157" s="136"/>
    </row>
    <row r="158" spans="2:6" ht="15" x14ac:dyDescent="0.2">
      <c r="B158" s="134"/>
      <c r="C158" s="135"/>
      <c r="D158" s="126"/>
      <c r="E158" s="126"/>
      <c r="F158" s="136"/>
    </row>
    <row r="159" spans="2:6" ht="15" x14ac:dyDescent="0.2">
      <c r="B159" s="134"/>
      <c r="C159" s="135"/>
      <c r="D159" s="126"/>
      <c r="E159" s="126"/>
      <c r="F159" s="136"/>
    </row>
    <row r="160" spans="2:6" ht="15" x14ac:dyDescent="0.2">
      <c r="B160" s="134"/>
      <c r="C160" s="135"/>
      <c r="D160" s="126"/>
      <c r="E160" s="126"/>
      <c r="F160" s="136"/>
    </row>
    <row r="161" spans="2:6" ht="15" x14ac:dyDescent="0.2">
      <c r="B161" s="134"/>
      <c r="C161" s="135"/>
      <c r="D161" s="126"/>
      <c r="E161" s="126"/>
      <c r="F161" s="136"/>
    </row>
    <row r="162" spans="2:6" ht="15" x14ac:dyDescent="0.2">
      <c r="B162" s="134"/>
      <c r="C162" s="135"/>
      <c r="D162" s="126"/>
      <c r="E162" s="126"/>
      <c r="F162" s="136"/>
    </row>
    <row r="163" spans="2:6" ht="15" x14ac:dyDescent="0.2">
      <c r="B163" s="134"/>
      <c r="C163" s="135"/>
      <c r="D163" s="126"/>
      <c r="E163" s="126"/>
      <c r="F163" s="136"/>
    </row>
    <row r="164" spans="2:6" ht="15" x14ac:dyDescent="0.2">
      <c r="B164" s="134"/>
      <c r="C164" s="135"/>
      <c r="D164" s="126"/>
      <c r="E164" s="126"/>
      <c r="F164" s="136"/>
    </row>
    <row r="165" spans="2:6" ht="15" x14ac:dyDescent="0.2">
      <c r="B165" s="134"/>
      <c r="C165" s="135"/>
      <c r="D165" s="126"/>
      <c r="E165" s="126"/>
      <c r="F165" s="136"/>
    </row>
    <row r="166" spans="2:6" ht="15" x14ac:dyDescent="0.2">
      <c r="B166" s="134"/>
      <c r="C166" s="135"/>
      <c r="D166" s="126"/>
      <c r="E166" s="126"/>
      <c r="F166" s="136"/>
    </row>
    <row r="167" spans="2:6" ht="15" x14ac:dyDescent="0.2">
      <c r="B167" s="134"/>
      <c r="C167" s="135"/>
      <c r="D167" s="126"/>
      <c r="E167" s="126"/>
      <c r="F167" s="136"/>
    </row>
    <row r="168" spans="2:6" ht="15" x14ac:dyDescent="0.2">
      <c r="B168" s="134"/>
      <c r="C168" s="135"/>
      <c r="D168" s="126"/>
      <c r="E168" s="126"/>
      <c r="F168" s="136"/>
    </row>
    <row r="169" spans="2:6" ht="15" x14ac:dyDescent="0.2">
      <c r="B169" s="134"/>
      <c r="C169" s="135"/>
      <c r="D169" s="126"/>
      <c r="E169" s="126"/>
      <c r="F169" s="136"/>
    </row>
    <row r="170" spans="2:6" ht="15" x14ac:dyDescent="0.2">
      <c r="B170" s="134"/>
      <c r="C170" s="135"/>
      <c r="D170" s="126"/>
      <c r="E170" s="126"/>
      <c r="F170" s="136"/>
    </row>
    <row r="171" spans="2:6" ht="15" x14ac:dyDescent="0.2">
      <c r="B171" s="134"/>
      <c r="C171" s="135"/>
      <c r="D171" s="126"/>
      <c r="E171" s="126"/>
      <c r="F171" s="136"/>
    </row>
    <row r="172" spans="2:6" ht="15" x14ac:dyDescent="0.2">
      <c r="B172" s="134"/>
      <c r="C172" s="135"/>
      <c r="D172" s="126"/>
      <c r="E172" s="126"/>
      <c r="F172" s="136"/>
    </row>
    <row r="173" spans="2:6" ht="15" x14ac:dyDescent="0.2">
      <c r="B173" s="134"/>
      <c r="C173" s="135"/>
      <c r="D173" s="126"/>
      <c r="E173" s="126"/>
      <c r="F173" s="136"/>
    </row>
    <row r="174" spans="2:6" ht="15" x14ac:dyDescent="0.2">
      <c r="B174" s="134"/>
      <c r="C174" s="135"/>
      <c r="D174" s="126"/>
      <c r="E174" s="126"/>
      <c r="F174" s="136"/>
    </row>
    <row r="175" spans="2:6" ht="15" x14ac:dyDescent="0.2">
      <c r="B175" s="134"/>
      <c r="C175" s="135"/>
      <c r="D175" s="126"/>
      <c r="E175" s="126"/>
      <c r="F175" s="136"/>
    </row>
    <row r="176" spans="2:6" ht="15" x14ac:dyDescent="0.2">
      <c r="B176" s="134"/>
      <c r="C176" s="135"/>
      <c r="D176" s="126"/>
      <c r="E176" s="126"/>
      <c r="F176" s="136"/>
    </row>
    <row r="177" spans="2:6" ht="15" x14ac:dyDescent="0.2">
      <c r="B177" s="134"/>
      <c r="C177" s="135"/>
      <c r="D177" s="126"/>
      <c r="E177" s="126"/>
      <c r="F177" s="136"/>
    </row>
    <row r="178" spans="2:6" ht="15" x14ac:dyDescent="0.2">
      <c r="B178" s="134"/>
      <c r="C178" s="135"/>
      <c r="D178" s="126"/>
      <c r="E178" s="126"/>
      <c r="F178" s="136"/>
    </row>
    <row r="179" spans="2:6" ht="15" x14ac:dyDescent="0.2">
      <c r="B179" s="134"/>
      <c r="C179" s="135"/>
      <c r="D179" s="126"/>
      <c r="E179" s="126"/>
      <c r="F179" s="136"/>
    </row>
    <row r="180" spans="2:6" ht="15" x14ac:dyDescent="0.2">
      <c r="B180" s="134"/>
      <c r="C180" s="135"/>
      <c r="D180" s="126"/>
      <c r="E180" s="126"/>
      <c r="F180" s="136"/>
    </row>
    <row r="181" spans="2:6" ht="15" x14ac:dyDescent="0.2">
      <c r="B181" s="134"/>
      <c r="C181" s="135"/>
      <c r="D181" s="126"/>
      <c r="E181" s="126"/>
      <c r="F181" s="136"/>
    </row>
    <row r="182" spans="2:6" ht="15" x14ac:dyDescent="0.2">
      <c r="B182" s="134"/>
      <c r="C182" s="135"/>
      <c r="D182" s="126"/>
      <c r="E182" s="126"/>
      <c r="F182" s="136"/>
    </row>
    <row r="183" spans="2:6" ht="15" x14ac:dyDescent="0.2">
      <c r="B183" s="134"/>
      <c r="C183" s="135"/>
      <c r="D183" s="126"/>
      <c r="E183" s="126"/>
      <c r="F183" s="136"/>
    </row>
    <row r="184" spans="2:6" ht="15" x14ac:dyDescent="0.2">
      <c r="B184" s="134"/>
      <c r="C184" s="135"/>
      <c r="D184" s="126"/>
      <c r="E184" s="126"/>
      <c r="F184" s="136"/>
    </row>
    <row r="185" spans="2:6" ht="15" x14ac:dyDescent="0.2">
      <c r="B185" s="134"/>
      <c r="C185" s="135"/>
      <c r="D185" s="126"/>
      <c r="E185" s="126"/>
      <c r="F185" s="136"/>
    </row>
    <row r="186" spans="2:6" ht="15" x14ac:dyDescent="0.2">
      <c r="B186" s="134"/>
      <c r="C186" s="135"/>
      <c r="D186" s="126"/>
      <c r="E186" s="126"/>
      <c r="F186" s="136"/>
    </row>
    <row r="187" spans="2:6" ht="15" x14ac:dyDescent="0.2">
      <c r="B187" s="134"/>
      <c r="C187" s="135"/>
      <c r="D187" s="126"/>
      <c r="E187" s="126"/>
      <c r="F187" s="136"/>
    </row>
    <row r="188" spans="2:6" ht="15" x14ac:dyDescent="0.2">
      <c r="B188" s="134"/>
      <c r="C188" s="135"/>
      <c r="D188" s="126"/>
      <c r="E188" s="126"/>
      <c r="F188" s="136"/>
    </row>
    <row r="189" spans="2:6" ht="15.75" thickBot="1" x14ac:dyDescent="0.25">
      <c r="B189" s="137"/>
      <c r="C189" s="138"/>
      <c r="D189" s="129"/>
      <c r="E189" s="129"/>
      <c r="F189" s="139"/>
    </row>
    <row r="190" spans="2:6" ht="15.75" thickBot="1" x14ac:dyDescent="0.25">
      <c r="B190" s="61" t="s">
        <v>1</v>
      </c>
      <c r="C190" s="62">
        <f>SUM(C10:C189)</f>
        <v>0</v>
      </c>
      <c r="D190" s="63"/>
      <c r="E190" s="63"/>
      <c r="F190" s="64"/>
    </row>
    <row r="191" spans="2:6" ht="11.25" thickTop="1" x14ac:dyDescent="0.2"/>
  </sheetData>
  <phoneticPr fontId="2" type="noConversion"/>
  <dataValidations count="2">
    <dataValidation type="list" allowBlank="1" sqref="E11:E189" xr:uid="{00000000-0002-0000-0400-000001000000}">
      <formula1>MemberName</formula1>
    </dataValidation>
    <dataValidation type="list" allowBlank="1" showInputMessage="1" prompt="Select member name ONLY for income from Chapter dues" sqref="E10" xr:uid="{3B42CEEB-1213-4EB7-9D1C-AB2401814A9A}">
      <formula1>MemberName</formula1>
    </dataValidation>
  </dataValidations>
  <printOptions horizontalCentered="1"/>
  <pageMargins left="0.5" right="0.5" top="1" bottom="0.5" header="0.25" footer="0.25"/>
  <pageSetup fitToHeight="20" orientation="landscape" errors="blank" r:id="rId1"/>
  <headerFooter scaleWithDoc="0" alignWithMargins="0">
    <oddHeader>&amp;C&amp;"Verdana,Bold"&amp;11&amp;F
&amp;14&amp;A</oddHeader>
    <oddFooter>&amp;C&amp;"Verdana,Regular"&amp;8Page &amp;P of &amp;N</oddFooter>
  </headerFooter>
  <drawing r:id="rId2"/>
  <extLst>
    <ext xmlns:x14="http://schemas.microsoft.com/office/spreadsheetml/2009/9/main" uri="{CCE6A557-97BC-4b89-ADB6-D9C93CAAB3DF}">
      <x14:dataValidations xmlns:xm="http://schemas.microsoft.com/office/excel/2006/main" count="1">
        <x14:dataValidation type="list" xr:uid="{00000000-0002-0000-0400-000000000000}">
          <x14:formula1>
            <xm:f>Resources!$B$3:$B$8</xm:f>
          </x14:formula1>
          <xm:sqref>D10:D189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205"/>
  <sheetViews>
    <sheetView showGridLines="0" zoomScale="80" zoomScaleNormal="80" workbookViewId="0">
      <selection activeCell="B8" sqref="B8"/>
    </sheetView>
  </sheetViews>
  <sheetFormatPr defaultRowHeight="10.5" x14ac:dyDescent="0.2"/>
  <cols>
    <col min="1" max="1" width="2.7109375" style="26" customWidth="1"/>
    <col min="2" max="2" width="16.7109375" style="27" customWidth="1"/>
    <col min="3" max="3" width="16.7109375" style="28" customWidth="1"/>
    <col min="4" max="5" width="45.7109375" style="26" customWidth="1"/>
    <col min="6" max="6" width="16.7109375" style="26" customWidth="1"/>
    <col min="7" max="7" width="60.7109375" style="29" customWidth="1"/>
    <col min="8" max="16384" width="9.140625" style="26"/>
  </cols>
  <sheetData>
    <row r="1" spans="2:7" ht="15" customHeight="1" x14ac:dyDescent="0.2"/>
    <row r="2" spans="2:7" ht="15" customHeight="1" x14ac:dyDescent="0.2"/>
    <row r="3" spans="2:7" ht="15" customHeight="1" x14ac:dyDescent="0.2"/>
    <row r="4" spans="2:7" ht="15" customHeight="1" x14ac:dyDescent="0.2"/>
    <row r="5" spans="2:7" ht="15" customHeight="1" x14ac:dyDescent="0.2"/>
    <row r="6" spans="2:7" ht="15" customHeight="1" x14ac:dyDescent="0.2"/>
    <row r="7" spans="2:7" ht="15" customHeight="1" x14ac:dyDescent="0.2"/>
    <row r="8" spans="2:7" ht="15" customHeight="1" x14ac:dyDescent="0.2"/>
    <row r="9" spans="2:7" s="25" customFormat="1" ht="15" customHeight="1" x14ac:dyDescent="0.2">
      <c r="B9" s="68" t="s">
        <v>6</v>
      </c>
      <c r="C9" s="69" t="s">
        <v>10</v>
      </c>
      <c r="D9" s="69" t="s">
        <v>162</v>
      </c>
      <c r="E9" s="69" t="s">
        <v>157</v>
      </c>
      <c r="F9" s="70" t="s">
        <v>0</v>
      </c>
      <c r="G9" s="67" t="s">
        <v>7</v>
      </c>
    </row>
    <row r="10" spans="2:7" ht="15" x14ac:dyDescent="0.2">
      <c r="B10" s="131"/>
      <c r="C10" s="140"/>
      <c r="D10" s="125"/>
      <c r="E10" s="125"/>
      <c r="F10" s="127"/>
      <c r="G10" s="133"/>
    </row>
    <row r="11" spans="2:7" ht="15" x14ac:dyDescent="0.2">
      <c r="B11" s="134"/>
      <c r="C11" s="141"/>
      <c r="D11" s="125"/>
      <c r="E11" s="125"/>
      <c r="F11" s="128"/>
      <c r="G11" s="136"/>
    </row>
    <row r="12" spans="2:7" ht="15" x14ac:dyDescent="0.2">
      <c r="B12" s="134"/>
      <c r="C12" s="141"/>
      <c r="D12" s="125"/>
      <c r="E12" s="125"/>
      <c r="F12" s="128"/>
      <c r="G12" s="136"/>
    </row>
    <row r="13" spans="2:7" ht="15" x14ac:dyDescent="0.2">
      <c r="B13" s="134"/>
      <c r="C13" s="141"/>
      <c r="D13" s="125"/>
      <c r="E13" s="125"/>
      <c r="F13" s="128"/>
      <c r="G13" s="136"/>
    </row>
    <row r="14" spans="2:7" ht="15" x14ac:dyDescent="0.2">
      <c r="B14" s="134"/>
      <c r="C14" s="141"/>
      <c r="D14" s="125"/>
      <c r="E14" s="125"/>
      <c r="F14" s="128"/>
      <c r="G14" s="136"/>
    </row>
    <row r="15" spans="2:7" ht="15" x14ac:dyDescent="0.2">
      <c r="B15" s="134"/>
      <c r="C15" s="141"/>
      <c r="D15" s="125"/>
      <c r="E15" s="125"/>
      <c r="F15" s="128"/>
      <c r="G15" s="136"/>
    </row>
    <row r="16" spans="2:7" ht="15" x14ac:dyDescent="0.2">
      <c r="B16" s="134"/>
      <c r="C16" s="141"/>
      <c r="D16" s="125"/>
      <c r="E16" s="125"/>
      <c r="F16" s="128"/>
      <c r="G16" s="136"/>
    </row>
    <row r="17" spans="2:7" ht="15" x14ac:dyDescent="0.2">
      <c r="B17" s="134"/>
      <c r="C17" s="141"/>
      <c r="D17" s="125"/>
      <c r="E17" s="125"/>
      <c r="F17" s="128"/>
      <c r="G17" s="136"/>
    </row>
    <row r="18" spans="2:7" ht="15" x14ac:dyDescent="0.2">
      <c r="B18" s="134"/>
      <c r="C18" s="141"/>
      <c r="D18" s="125"/>
      <c r="E18" s="125"/>
      <c r="F18" s="128"/>
      <c r="G18" s="136"/>
    </row>
    <row r="19" spans="2:7" ht="15" x14ac:dyDescent="0.2">
      <c r="B19" s="134"/>
      <c r="C19" s="141"/>
      <c r="D19" s="125"/>
      <c r="E19" s="125"/>
      <c r="F19" s="128"/>
      <c r="G19" s="136"/>
    </row>
    <row r="20" spans="2:7" ht="15" x14ac:dyDescent="0.2">
      <c r="B20" s="134"/>
      <c r="C20" s="141"/>
      <c r="D20" s="125"/>
      <c r="E20" s="125"/>
      <c r="F20" s="128"/>
      <c r="G20" s="136"/>
    </row>
    <row r="21" spans="2:7" ht="15" x14ac:dyDescent="0.2">
      <c r="B21" s="134"/>
      <c r="C21" s="141"/>
      <c r="D21" s="125"/>
      <c r="E21" s="125"/>
      <c r="F21" s="128"/>
      <c r="G21" s="136"/>
    </row>
    <row r="22" spans="2:7" ht="15" x14ac:dyDescent="0.2">
      <c r="B22" s="134"/>
      <c r="C22" s="141"/>
      <c r="D22" s="125"/>
      <c r="E22" s="125"/>
      <c r="F22" s="128"/>
      <c r="G22" s="136"/>
    </row>
    <row r="23" spans="2:7" ht="15" x14ac:dyDescent="0.2">
      <c r="B23" s="134"/>
      <c r="C23" s="141"/>
      <c r="D23" s="125"/>
      <c r="E23" s="125"/>
      <c r="F23" s="128"/>
      <c r="G23" s="136"/>
    </row>
    <row r="24" spans="2:7" ht="15" x14ac:dyDescent="0.2">
      <c r="B24" s="134"/>
      <c r="C24" s="141"/>
      <c r="D24" s="125"/>
      <c r="E24" s="125"/>
      <c r="F24" s="128"/>
      <c r="G24" s="136"/>
    </row>
    <row r="25" spans="2:7" ht="15" x14ac:dyDescent="0.2">
      <c r="B25" s="134"/>
      <c r="C25" s="141"/>
      <c r="D25" s="125"/>
      <c r="E25" s="125"/>
      <c r="F25" s="128"/>
      <c r="G25" s="136"/>
    </row>
    <row r="26" spans="2:7" ht="15" x14ac:dyDescent="0.2">
      <c r="B26" s="134"/>
      <c r="C26" s="141"/>
      <c r="D26" s="125"/>
      <c r="E26" s="125"/>
      <c r="F26" s="128"/>
      <c r="G26" s="136"/>
    </row>
    <row r="27" spans="2:7" ht="15" x14ac:dyDescent="0.2">
      <c r="B27" s="134"/>
      <c r="C27" s="141"/>
      <c r="D27" s="125"/>
      <c r="E27" s="125"/>
      <c r="F27" s="128"/>
      <c r="G27" s="136"/>
    </row>
    <row r="28" spans="2:7" ht="15" x14ac:dyDescent="0.2">
      <c r="B28" s="134"/>
      <c r="C28" s="141"/>
      <c r="D28" s="125"/>
      <c r="E28" s="125"/>
      <c r="F28" s="128"/>
      <c r="G28" s="136"/>
    </row>
    <row r="29" spans="2:7" ht="15" x14ac:dyDescent="0.2">
      <c r="B29" s="134"/>
      <c r="C29" s="141"/>
      <c r="D29" s="125"/>
      <c r="E29" s="125"/>
      <c r="F29" s="128"/>
      <c r="G29" s="136"/>
    </row>
    <row r="30" spans="2:7" ht="15" x14ac:dyDescent="0.2">
      <c r="B30" s="134"/>
      <c r="C30" s="141"/>
      <c r="D30" s="125"/>
      <c r="E30" s="125"/>
      <c r="F30" s="128"/>
      <c r="G30" s="136"/>
    </row>
    <row r="31" spans="2:7" ht="15" x14ac:dyDescent="0.2">
      <c r="B31" s="134"/>
      <c r="C31" s="141"/>
      <c r="D31" s="125"/>
      <c r="E31" s="125"/>
      <c r="F31" s="128"/>
      <c r="G31" s="136"/>
    </row>
    <row r="32" spans="2:7" ht="15" x14ac:dyDescent="0.2">
      <c r="B32" s="134"/>
      <c r="C32" s="141"/>
      <c r="D32" s="125"/>
      <c r="E32" s="125"/>
      <c r="F32" s="128"/>
      <c r="G32" s="136"/>
    </row>
    <row r="33" spans="2:7" ht="15" x14ac:dyDescent="0.2">
      <c r="B33" s="134"/>
      <c r="C33" s="141"/>
      <c r="D33" s="125"/>
      <c r="E33" s="125"/>
      <c r="F33" s="128"/>
      <c r="G33" s="136"/>
    </row>
    <row r="34" spans="2:7" ht="15" x14ac:dyDescent="0.2">
      <c r="B34" s="134"/>
      <c r="C34" s="141"/>
      <c r="D34" s="125"/>
      <c r="E34" s="125"/>
      <c r="F34" s="128"/>
      <c r="G34" s="136"/>
    </row>
    <row r="35" spans="2:7" ht="15" x14ac:dyDescent="0.2">
      <c r="B35" s="134"/>
      <c r="C35" s="141"/>
      <c r="D35" s="125"/>
      <c r="E35" s="125"/>
      <c r="F35" s="128"/>
      <c r="G35" s="136"/>
    </row>
    <row r="36" spans="2:7" ht="15" x14ac:dyDescent="0.2">
      <c r="B36" s="134"/>
      <c r="C36" s="141"/>
      <c r="D36" s="125"/>
      <c r="E36" s="125"/>
      <c r="F36" s="128"/>
      <c r="G36" s="136"/>
    </row>
    <row r="37" spans="2:7" ht="15" x14ac:dyDescent="0.2">
      <c r="B37" s="134"/>
      <c r="C37" s="141"/>
      <c r="D37" s="125"/>
      <c r="E37" s="125"/>
      <c r="F37" s="128"/>
      <c r="G37" s="136"/>
    </row>
    <row r="38" spans="2:7" ht="15" x14ac:dyDescent="0.2">
      <c r="B38" s="134"/>
      <c r="C38" s="141"/>
      <c r="D38" s="125"/>
      <c r="E38" s="125"/>
      <c r="F38" s="128"/>
      <c r="G38" s="136"/>
    </row>
    <row r="39" spans="2:7" ht="15" x14ac:dyDescent="0.2">
      <c r="B39" s="134"/>
      <c r="C39" s="141"/>
      <c r="D39" s="125"/>
      <c r="E39" s="125"/>
      <c r="F39" s="128"/>
      <c r="G39" s="136"/>
    </row>
    <row r="40" spans="2:7" ht="15" x14ac:dyDescent="0.2">
      <c r="B40" s="134"/>
      <c r="C40" s="141"/>
      <c r="D40" s="125"/>
      <c r="E40" s="125"/>
      <c r="F40" s="128"/>
      <c r="G40" s="136"/>
    </row>
    <row r="41" spans="2:7" ht="15" x14ac:dyDescent="0.2">
      <c r="B41" s="134"/>
      <c r="C41" s="141"/>
      <c r="D41" s="125"/>
      <c r="E41" s="125"/>
      <c r="F41" s="128"/>
      <c r="G41" s="136"/>
    </row>
    <row r="42" spans="2:7" ht="15" x14ac:dyDescent="0.2">
      <c r="B42" s="134"/>
      <c r="C42" s="141"/>
      <c r="D42" s="125"/>
      <c r="E42" s="125"/>
      <c r="F42" s="128"/>
      <c r="G42" s="136"/>
    </row>
    <row r="43" spans="2:7" ht="15" x14ac:dyDescent="0.2">
      <c r="B43" s="134"/>
      <c r="C43" s="141"/>
      <c r="D43" s="125"/>
      <c r="E43" s="125"/>
      <c r="F43" s="128"/>
      <c r="G43" s="136"/>
    </row>
    <row r="44" spans="2:7" ht="15" x14ac:dyDescent="0.2">
      <c r="B44" s="134"/>
      <c r="C44" s="141"/>
      <c r="D44" s="125"/>
      <c r="E44" s="125"/>
      <c r="F44" s="128"/>
      <c r="G44" s="136"/>
    </row>
    <row r="45" spans="2:7" ht="15" x14ac:dyDescent="0.2">
      <c r="B45" s="134"/>
      <c r="C45" s="141"/>
      <c r="D45" s="125"/>
      <c r="E45" s="125"/>
      <c r="F45" s="128"/>
      <c r="G45" s="136"/>
    </row>
    <row r="46" spans="2:7" ht="15" x14ac:dyDescent="0.2">
      <c r="B46" s="134"/>
      <c r="C46" s="141"/>
      <c r="D46" s="125"/>
      <c r="E46" s="125"/>
      <c r="F46" s="128"/>
      <c r="G46" s="136"/>
    </row>
    <row r="47" spans="2:7" ht="15" x14ac:dyDescent="0.2">
      <c r="B47" s="134"/>
      <c r="C47" s="141"/>
      <c r="D47" s="125"/>
      <c r="E47" s="125"/>
      <c r="F47" s="128"/>
      <c r="G47" s="136"/>
    </row>
    <row r="48" spans="2:7" ht="15" x14ac:dyDescent="0.2">
      <c r="B48" s="134"/>
      <c r="C48" s="141"/>
      <c r="D48" s="125"/>
      <c r="E48" s="125"/>
      <c r="F48" s="128"/>
      <c r="G48" s="136"/>
    </row>
    <row r="49" spans="2:7" ht="15" x14ac:dyDescent="0.2">
      <c r="B49" s="134"/>
      <c r="C49" s="141"/>
      <c r="D49" s="125"/>
      <c r="E49" s="125"/>
      <c r="F49" s="128"/>
      <c r="G49" s="136"/>
    </row>
    <row r="50" spans="2:7" ht="15" x14ac:dyDescent="0.2">
      <c r="B50" s="134"/>
      <c r="C50" s="141"/>
      <c r="D50" s="125"/>
      <c r="E50" s="125"/>
      <c r="F50" s="128"/>
      <c r="G50" s="136"/>
    </row>
    <row r="51" spans="2:7" ht="15" x14ac:dyDescent="0.2">
      <c r="B51" s="134"/>
      <c r="C51" s="141"/>
      <c r="D51" s="125"/>
      <c r="E51" s="125"/>
      <c r="F51" s="128"/>
      <c r="G51" s="136"/>
    </row>
    <row r="52" spans="2:7" ht="15" x14ac:dyDescent="0.2">
      <c r="B52" s="134"/>
      <c r="C52" s="141"/>
      <c r="D52" s="125"/>
      <c r="E52" s="125"/>
      <c r="F52" s="128"/>
      <c r="G52" s="136"/>
    </row>
    <row r="53" spans="2:7" ht="15" x14ac:dyDescent="0.2">
      <c r="B53" s="134"/>
      <c r="C53" s="141"/>
      <c r="D53" s="125"/>
      <c r="E53" s="125"/>
      <c r="F53" s="128"/>
      <c r="G53" s="136"/>
    </row>
    <row r="54" spans="2:7" ht="15" x14ac:dyDescent="0.2">
      <c r="B54" s="134"/>
      <c r="C54" s="141"/>
      <c r="D54" s="125"/>
      <c r="E54" s="125"/>
      <c r="F54" s="128"/>
      <c r="G54" s="136"/>
    </row>
    <row r="55" spans="2:7" ht="15" x14ac:dyDescent="0.2">
      <c r="B55" s="134"/>
      <c r="C55" s="141"/>
      <c r="D55" s="125"/>
      <c r="E55" s="125"/>
      <c r="F55" s="128"/>
      <c r="G55" s="136"/>
    </row>
    <row r="56" spans="2:7" ht="15" x14ac:dyDescent="0.2">
      <c r="B56" s="134"/>
      <c r="C56" s="141"/>
      <c r="D56" s="125"/>
      <c r="E56" s="125"/>
      <c r="F56" s="128"/>
      <c r="G56" s="136"/>
    </row>
    <row r="57" spans="2:7" ht="15" x14ac:dyDescent="0.2">
      <c r="B57" s="134"/>
      <c r="C57" s="141"/>
      <c r="D57" s="125"/>
      <c r="E57" s="125"/>
      <c r="F57" s="128"/>
      <c r="G57" s="136"/>
    </row>
    <row r="58" spans="2:7" ht="15" x14ac:dyDescent="0.2">
      <c r="B58" s="134"/>
      <c r="C58" s="141"/>
      <c r="D58" s="125"/>
      <c r="E58" s="125"/>
      <c r="F58" s="128"/>
      <c r="G58" s="136"/>
    </row>
    <row r="59" spans="2:7" ht="15" x14ac:dyDescent="0.2">
      <c r="B59" s="134"/>
      <c r="C59" s="141"/>
      <c r="D59" s="125"/>
      <c r="E59" s="125"/>
      <c r="F59" s="128"/>
      <c r="G59" s="136"/>
    </row>
    <row r="60" spans="2:7" ht="15" x14ac:dyDescent="0.2">
      <c r="B60" s="134"/>
      <c r="C60" s="141"/>
      <c r="D60" s="125"/>
      <c r="E60" s="125"/>
      <c r="F60" s="128"/>
      <c r="G60" s="136"/>
    </row>
    <row r="61" spans="2:7" ht="15" x14ac:dyDescent="0.2">
      <c r="B61" s="134"/>
      <c r="C61" s="141"/>
      <c r="D61" s="125"/>
      <c r="E61" s="125"/>
      <c r="F61" s="128"/>
      <c r="G61" s="136"/>
    </row>
    <row r="62" spans="2:7" ht="15" x14ac:dyDescent="0.2">
      <c r="B62" s="134"/>
      <c r="C62" s="141"/>
      <c r="D62" s="125"/>
      <c r="E62" s="125"/>
      <c r="F62" s="128"/>
      <c r="G62" s="136"/>
    </row>
    <row r="63" spans="2:7" ht="15" x14ac:dyDescent="0.2">
      <c r="B63" s="134"/>
      <c r="C63" s="141"/>
      <c r="D63" s="125"/>
      <c r="E63" s="125"/>
      <c r="F63" s="128"/>
      <c r="G63" s="136"/>
    </row>
    <row r="64" spans="2:7" ht="15" x14ac:dyDescent="0.2">
      <c r="B64" s="134"/>
      <c r="C64" s="141"/>
      <c r="D64" s="125"/>
      <c r="E64" s="125"/>
      <c r="F64" s="128"/>
      <c r="G64" s="136"/>
    </row>
    <row r="65" spans="2:7" ht="15" x14ac:dyDescent="0.2">
      <c r="B65" s="134"/>
      <c r="C65" s="141"/>
      <c r="D65" s="125"/>
      <c r="E65" s="125"/>
      <c r="F65" s="128"/>
      <c r="G65" s="136"/>
    </row>
    <row r="66" spans="2:7" ht="15" x14ac:dyDescent="0.2">
      <c r="B66" s="134"/>
      <c r="C66" s="141"/>
      <c r="D66" s="125"/>
      <c r="E66" s="125"/>
      <c r="F66" s="128"/>
      <c r="G66" s="136"/>
    </row>
    <row r="67" spans="2:7" ht="15" x14ac:dyDescent="0.2">
      <c r="B67" s="134"/>
      <c r="C67" s="141"/>
      <c r="D67" s="125"/>
      <c r="E67" s="125"/>
      <c r="F67" s="128"/>
      <c r="G67" s="136"/>
    </row>
    <row r="68" spans="2:7" ht="15" x14ac:dyDescent="0.2">
      <c r="B68" s="134"/>
      <c r="C68" s="141"/>
      <c r="D68" s="125"/>
      <c r="E68" s="125"/>
      <c r="F68" s="128"/>
      <c r="G68" s="136"/>
    </row>
    <row r="69" spans="2:7" ht="15" x14ac:dyDescent="0.2">
      <c r="B69" s="134"/>
      <c r="C69" s="141"/>
      <c r="D69" s="125"/>
      <c r="E69" s="125"/>
      <c r="F69" s="128"/>
      <c r="G69" s="136"/>
    </row>
    <row r="70" spans="2:7" ht="15" x14ac:dyDescent="0.2">
      <c r="B70" s="134"/>
      <c r="C70" s="141"/>
      <c r="D70" s="125"/>
      <c r="E70" s="125"/>
      <c r="F70" s="128"/>
      <c r="G70" s="136"/>
    </row>
    <row r="71" spans="2:7" ht="15" x14ac:dyDescent="0.2">
      <c r="B71" s="134"/>
      <c r="C71" s="141"/>
      <c r="D71" s="125"/>
      <c r="E71" s="125"/>
      <c r="F71" s="128"/>
      <c r="G71" s="136"/>
    </row>
    <row r="72" spans="2:7" ht="15" x14ac:dyDescent="0.2">
      <c r="B72" s="134"/>
      <c r="C72" s="141"/>
      <c r="D72" s="125"/>
      <c r="E72" s="125"/>
      <c r="F72" s="128"/>
      <c r="G72" s="136"/>
    </row>
    <row r="73" spans="2:7" ht="15" x14ac:dyDescent="0.2">
      <c r="B73" s="134"/>
      <c r="C73" s="141"/>
      <c r="D73" s="125"/>
      <c r="E73" s="125"/>
      <c r="F73" s="128"/>
      <c r="G73" s="136"/>
    </row>
    <row r="74" spans="2:7" ht="15" x14ac:dyDescent="0.2">
      <c r="B74" s="134"/>
      <c r="C74" s="141"/>
      <c r="D74" s="125"/>
      <c r="E74" s="125"/>
      <c r="F74" s="128"/>
      <c r="G74" s="136"/>
    </row>
    <row r="75" spans="2:7" ht="15" x14ac:dyDescent="0.2">
      <c r="B75" s="134"/>
      <c r="C75" s="141"/>
      <c r="D75" s="125"/>
      <c r="E75" s="125"/>
      <c r="F75" s="128"/>
      <c r="G75" s="136"/>
    </row>
    <row r="76" spans="2:7" ht="15" x14ac:dyDescent="0.2">
      <c r="B76" s="134"/>
      <c r="C76" s="141"/>
      <c r="D76" s="125"/>
      <c r="E76" s="125"/>
      <c r="F76" s="128"/>
      <c r="G76" s="136"/>
    </row>
    <row r="77" spans="2:7" ht="15" x14ac:dyDescent="0.2">
      <c r="B77" s="134"/>
      <c r="C77" s="141"/>
      <c r="D77" s="125"/>
      <c r="E77" s="125"/>
      <c r="F77" s="128"/>
      <c r="G77" s="136"/>
    </row>
    <row r="78" spans="2:7" ht="15" x14ac:dyDescent="0.2">
      <c r="B78" s="134"/>
      <c r="C78" s="141"/>
      <c r="D78" s="125"/>
      <c r="E78" s="125"/>
      <c r="F78" s="128"/>
      <c r="G78" s="136"/>
    </row>
    <row r="79" spans="2:7" ht="15" x14ac:dyDescent="0.2">
      <c r="B79" s="134"/>
      <c r="C79" s="141"/>
      <c r="D79" s="125"/>
      <c r="E79" s="125"/>
      <c r="F79" s="128"/>
      <c r="G79" s="136"/>
    </row>
    <row r="80" spans="2:7" ht="15" x14ac:dyDescent="0.2">
      <c r="B80" s="134"/>
      <c r="C80" s="141"/>
      <c r="D80" s="125"/>
      <c r="E80" s="125"/>
      <c r="F80" s="128"/>
      <c r="G80" s="136"/>
    </row>
    <row r="81" spans="2:7" ht="15" x14ac:dyDescent="0.2">
      <c r="B81" s="134"/>
      <c r="C81" s="141"/>
      <c r="D81" s="125"/>
      <c r="E81" s="125"/>
      <c r="F81" s="128"/>
      <c r="G81" s="136"/>
    </row>
    <row r="82" spans="2:7" ht="15" x14ac:dyDescent="0.2">
      <c r="B82" s="134"/>
      <c r="C82" s="141"/>
      <c r="D82" s="125"/>
      <c r="E82" s="125"/>
      <c r="F82" s="128"/>
      <c r="G82" s="136"/>
    </row>
    <row r="83" spans="2:7" ht="15" x14ac:dyDescent="0.2">
      <c r="B83" s="134"/>
      <c r="C83" s="141"/>
      <c r="D83" s="125"/>
      <c r="E83" s="125"/>
      <c r="F83" s="128"/>
      <c r="G83" s="136"/>
    </row>
    <row r="84" spans="2:7" ht="15" x14ac:dyDescent="0.2">
      <c r="B84" s="134"/>
      <c r="C84" s="141"/>
      <c r="D84" s="125"/>
      <c r="E84" s="125"/>
      <c r="F84" s="128"/>
      <c r="G84" s="136"/>
    </row>
    <row r="85" spans="2:7" ht="15" x14ac:dyDescent="0.2">
      <c r="B85" s="134"/>
      <c r="C85" s="141"/>
      <c r="D85" s="125"/>
      <c r="E85" s="125"/>
      <c r="F85" s="128"/>
      <c r="G85" s="136"/>
    </row>
    <row r="86" spans="2:7" ht="15" x14ac:dyDescent="0.2">
      <c r="B86" s="134"/>
      <c r="C86" s="141"/>
      <c r="D86" s="125"/>
      <c r="E86" s="125"/>
      <c r="F86" s="128"/>
      <c r="G86" s="136"/>
    </row>
    <row r="87" spans="2:7" ht="15" x14ac:dyDescent="0.2">
      <c r="B87" s="134"/>
      <c r="C87" s="141"/>
      <c r="D87" s="125"/>
      <c r="E87" s="125"/>
      <c r="F87" s="128"/>
      <c r="G87" s="136"/>
    </row>
    <row r="88" spans="2:7" ht="15" x14ac:dyDescent="0.2">
      <c r="B88" s="134"/>
      <c r="C88" s="141"/>
      <c r="D88" s="125"/>
      <c r="E88" s="125"/>
      <c r="F88" s="128"/>
      <c r="G88" s="136"/>
    </row>
    <row r="89" spans="2:7" ht="15" x14ac:dyDescent="0.2">
      <c r="B89" s="134"/>
      <c r="C89" s="141"/>
      <c r="D89" s="125"/>
      <c r="E89" s="125"/>
      <c r="F89" s="128"/>
      <c r="G89" s="136"/>
    </row>
    <row r="90" spans="2:7" ht="15" x14ac:dyDescent="0.2">
      <c r="B90" s="134"/>
      <c r="C90" s="141"/>
      <c r="D90" s="125"/>
      <c r="E90" s="125"/>
      <c r="F90" s="128"/>
      <c r="G90" s="136"/>
    </row>
    <row r="91" spans="2:7" ht="15" x14ac:dyDescent="0.2">
      <c r="B91" s="134"/>
      <c r="C91" s="141"/>
      <c r="D91" s="125"/>
      <c r="E91" s="125"/>
      <c r="F91" s="128"/>
      <c r="G91" s="136"/>
    </row>
    <row r="92" spans="2:7" ht="15" x14ac:dyDescent="0.2">
      <c r="B92" s="134"/>
      <c r="C92" s="141"/>
      <c r="D92" s="125"/>
      <c r="E92" s="125"/>
      <c r="F92" s="128"/>
      <c r="G92" s="136"/>
    </row>
    <row r="93" spans="2:7" ht="15" x14ac:dyDescent="0.2">
      <c r="B93" s="134"/>
      <c r="C93" s="141"/>
      <c r="D93" s="125"/>
      <c r="E93" s="125"/>
      <c r="F93" s="128"/>
      <c r="G93" s="136"/>
    </row>
    <row r="94" spans="2:7" ht="15" x14ac:dyDescent="0.2">
      <c r="B94" s="134"/>
      <c r="C94" s="141"/>
      <c r="D94" s="125"/>
      <c r="E94" s="125"/>
      <c r="F94" s="128"/>
      <c r="G94" s="136"/>
    </row>
    <row r="95" spans="2:7" ht="15" x14ac:dyDescent="0.2">
      <c r="B95" s="134"/>
      <c r="C95" s="141"/>
      <c r="D95" s="125"/>
      <c r="E95" s="125"/>
      <c r="F95" s="128"/>
      <c r="G95" s="136"/>
    </row>
    <row r="96" spans="2:7" ht="15" x14ac:dyDescent="0.2">
      <c r="B96" s="134"/>
      <c r="C96" s="141"/>
      <c r="D96" s="125"/>
      <c r="E96" s="125"/>
      <c r="F96" s="128"/>
      <c r="G96" s="136"/>
    </row>
    <row r="97" spans="2:7" ht="15" x14ac:dyDescent="0.2">
      <c r="B97" s="134"/>
      <c r="C97" s="141"/>
      <c r="D97" s="125"/>
      <c r="E97" s="125"/>
      <c r="F97" s="128"/>
      <c r="G97" s="136"/>
    </row>
    <row r="98" spans="2:7" ht="15" x14ac:dyDescent="0.2">
      <c r="B98" s="134"/>
      <c r="C98" s="141"/>
      <c r="D98" s="125"/>
      <c r="E98" s="125"/>
      <c r="F98" s="128"/>
      <c r="G98" s="136"/>
    </row>
    <row r="99" spans="2:7" ht="15" x14ac:dyDescent="0.2">
      <c r="B99" s="134"/>
      <c r="C99" s="141"/>
      <c r="D99" s="125"/>
      <c r="E99" s="125"/>
      <c r="F99" s="128"/>
      <c r="G99" s="136"/>
    </row>
    <row r="100" spans="2:7" ht="15" x14ac:dyDescent="0.2">
      <c r="B100" s="134"/>
      <c r="C100" s="141"/>
      <c r="D100" s="125"/>
      <c r="E100" s="125"/>
      <c r="F100" s="128"/>
      <c r="G100" s="136"/>
    </row>
    <row r="101" spans="2:7" ht="15" x14ac:dyDescent="0.2">
      <c r="B101" s="134"/>
      <c r="C101" s="141"/>
      <c r="D101" s="125"/>
      <c r="E101" s="125"/>
      <c r="F101" s="128"/>
      <c r="G101" s="136"/>
    </row>
    <row r="102" spans="2:7" ht="15" x14ac:dyDescent="0.2">
      <c r="B102" s="134"/>
      <c r="C102" s="141"/>
      <c r="D102" s="125"/>
      <c r="E102" s="125"/>
      <c r="F102" s="128"/>
      <c r="G102" s="136"/>
    </row>
    <row r="103" spans="2:7" ht="15" x14ac:dyDescent="0.2">
      <c r="B103" s="134"/>
      <c r="C103" s="141"/>
      <c r="D103" s="125"/>
      <c r="E103" s="125"/>
      <c r="F103" s="128"/>
      <c r="G103" s="136"/>
    </row>
    <row r="104" spans="2:7" ht="15" x14ac:dyDescent="0.2">
      <c r="B104" s="134"/>
      <c r="C104" s="141"/>
      <c r="D104" s="125"/>
      <c r="E104" s="125"/>
      <c r="F104" s="128"/>
      <c r="G104" s="136"/>
    </row>
    <row r="105" spans="2:7" ht="15" x14ac:dyDescent="0.2">
      <c r="B105" s="134"/>
      <c r="C105" s="141"/>
      <c r="D105" s="125"/>
      <c r="E105" s="125"/>
      <c r="F105" s="128"/>
      <c r="G105" s="136"/>
    </row>
    <row r="106" spans="2:7" ht="15" x14ac:dyDescent="0.2">
      <c r="B106" s="134"/>
      <c r="C106" s="141"/>
      <c r="D106" s="125"/>
      <c r="E106" s="125"/>
      <c r="F106" s="128"/>
      <c r="G106" s="136"/>
    </row>
    <row r="107" spans="2:7" ht="15" x14ac:dyDescent="0.2">
      <c r="B107" s="134"/>
      <c r="C107" s="141"/>
      <c r="D107" s="125"/>
      <c r="E107" s="125"/>
      <c r="F107" s="128"/>
      <c r="G107" s="136"/>
    </row>
    <row r="108" spans="2:7" ht="15" x14ac:dyDescent="0.2">
      <c r="B108" s="134"/>
      <c r="C108" s="141"/>
      <c r="D108" s="125"/>
      <c r="E108" s="125"/>
      <c r="F108" s="128"/>
      <c r="G108" s="136"/>
    </row>
    <row r="109" spans="2:7" ht="15" x14ac:dyDescent="0.2">
      <c r="B109" s="134"/>
      <c r="C109" s="141"/>
      <c r="D109" s="125"/>
      <c r="E109" s="125"/>
      <c r="F109" s="128"/>
      <c r="G109" s="136"/>
    </row>
    <row r="110" spans="2:7" ht="15" x14ac:dyDescent="0.2">
      <c r="B110" s="134"/>
      <c r="C110" s="141"/>
      <c r="D110" s="125"/>
      <c r="E110" s="125"/>
      <c r="F110" s="128"/>
      <c r="G110" s="136"/>
    </row>
    <row r="111" spans="2:7" ht="15" x14ac:dyDescent="0.2">
      <c r="B111" s="134"/>
      <c r="C111" s="141"/>
      <c r="D111" s="125"/>
      <c r="E111" s="125"/>
      <c r="F111" s="128"/>
      <c r="G111" s="136"/>
    </row>
    <row r="112" spans="2:7" ht="15" x14ac:dyDescent="0.2">
      <c r="B112" s="134"/>
      <c r="C112" s="141"/>
      <c r="D112" s="125"/>
      <c r="E112" s="125"/>
      <c r="F112" s="128"/>
      <c r="G112" s="136"/>
    </row>
    <row r="113" spans="2:7" ht="15" x14ac:dyDescent="0.2">
      <c r="B113" s="134"/>
      <c r="C113" s="141"/>
      <c r="D113" s="125"/>
      <c r="E113" s="125"/>
      <c r="F113" s="128"/>
      <c r="G113" s="136"/>
    </row>
    <row r="114" spans="2:7" ht="15" x14ac:dyDescent="0.2">
      <c r="B114" s="134"/>
      <c r="C114" s="141"/>
      <c r="D114" s="125"/>
      <c r="E114" s="125"/>
      <c r="F114" s="128"/>
      <c r="G114" s="136"/>
    </row>
    <row r="115" spans="2:7" ht="15" x14ac:dyDescent="0.2">
      <c r="B115" s="134"/>
      <c r="C115" s="141"/>
      <c r="D115" s="125"/>
      <c r="E115" s="125"/>
      <c r="F115" s="128"/>
      <c r="G115" s="136"/>
    </row>
    <row r="116" spans="2:7" ht="15" x14ac:dyDescent="0.2">
      <c r="B116" s="134"/>
      <c r="C116" s="141"/>
      <c r="D116" s="125"/>
      <c r="E116" s="125"/>
      <c r="F116" s="128"/>
      <c r="G116" s="136"/>
    </row>
    <row r="117" spans="2:7" ht="15" x14ac:dyDescent="0.2">
      <c r="B117" s="134"/>
      <c r="C117" s="141"/>
      <c r="D117" s="125"/>
      <c r="E117" s="125"/>
      <c r="F117" s="128"/>
      <c r="G117" s="136"/>
    </row>
    <row r="118" spans="2:7" ht="15" x14ac:dyDescent="0.2">
      <c r="B118" s="134"/>
      <c r="C118" s="141"/>
      <c r="D118" s="125"/>
      <c r="E118" s="125"/>
      <c r="F118" s="128"/>
      <c r="G118" s="136"/>
    </row>
    <row r="119" spans="2:7" ht="15" x14ac:dyDescent="0.2">
      <c r="B119" s="134"/>
      <c r="C119" s="141"/>
      <c r="D119" s="125"/>
      <c r="E119" s="125"/>
      <c r="F119" s="128"/>
      <c r="G119" s="136"/>
    </row>
    <row r="120" spans="2:7" ht="15" x14ac:dyDescent="0.2">
      <c r="B120" s="134"/>
      <c r="C120" s="141"/>
      <c r="D120" s="125"/>
      <c r="E120" s="125"/>
      <c r="F120" s="128"/>
      <c r="G120" s="136"/>
    </row>
    <row r="121" spans="2:7" ht="15" x14ac:dyDescent="0.2">
      <c r="B121" s="134"/>
      <c r="C121" s="141"/>
      <c r="D121" s="125"/>
      <c r="E121" s="125"/>
      <c r="F121" s="128"/>
      <c r="G121" s="136"/>
    </row>
    <row r="122" spans="2:7" ht="15" x14ac:dyDescent="0.2">
      <c r="B122" s="134"/>
      <c r="C122" s="141"/>
      <c r="D122" s="125"/>
      <c r="E122" s="125"/>
      <c r="F122" s="128"/>
      <c r="G122" s="136"/>
    </row>
    <row r="123" spans="2:7" ht="15" x14ac:dyDescent="0.2">
      <c r="B123" s="134"/>
      <c r="C123" s="141"/>
      <c r="D123" s="125"/>
      <c r="E123" s="125"/>
      <c r="F123" s="128"/>
      <c r="G123" s="136"/>
    </row>
    <row r="124" spans="2:7" ht="15" x14ac:dyDescent="0.2">
      <c r="B124" s="134"/>
      <c r="C124" s="141"/>
      <c r="D124" s="125"/>
      <c r="E124" s="125"/>
      <c r="F124" s="128"/>
      <c r="G124" s="136"/>
    </row>
    <row r="125" spans="2:7" ht="15" x14ac:dyDescent="0.2">
      <c r="B125" s="134"/>
      <c r="C125" s="141"/>
      <c r="D125" s="125"/>
      <c r="E125" s="125"/>
      <c r="F125" s="128"/>
      <c r="G125" s="136"/>
    </row>
    <row r="126" spans="2:7" ht="15" x14ac:dyDescent="0.2">
      <c r="B126" s="134"/>
      <c r="C126" s="141"/>
      <c r="D126" s="125"/>
      <c r="E126" s="125"/>
      <c r="F126" s="128"/>
      <c r="G126" s="136"/>
    </row>
    <row r="127" spans="2:7" ht="15" x14ac:dyDescent="0.2">
      <c r="B127" s="134"/>
      <c r="C127" s="141"/>
      <c r="D127" s="125"/>
      <c r="E127" s="125"/>
      <c r="F127" s="128"/>
      <c r="G127" s="136"/>
    </row>
    <row r="128" spans="2:7" ht="15" x14ac:dyDescent="0.2">
      <c r="B128" s="134"/>
      <c r="C128" s="141"/>
      <c r="D128" s="125"/>
      <c r="E128" s="125"/>
      <c r="F128" s="128"/>
      <c r="G128" s="136"/>
    </row>
    <row r="129" spans="2:7" ht="15" x14ac:dyDescent="0.2">
      <c r="B129" s="134"/>
      <c r="C129" s="141"/>
      <c r="D129" s="125"/>
      <c r="E129" s="125"/>
      <c r="F129" s="128"/>
      <c r="G129" s="136"/>
    </row>
    <row r="130" spans="2:7" ht="15" x14ac:dyDescent="0.2">
      <c r="B130" s="134"/>
      <c r="C130" s="141"/>
      <c r="D130" s="125"/>
      <c r="E130" s="125"/>
      <c r="F130" s="128"/>
      <c r="G130" s="136"/>
    </row>
    <row r="131" spans="2:7" ht="15" x14ac:dyDescent="0.2">
      <c r="B131" s="134"/>
      <c r="C131" s="141"/>
      <c r="D131" s="125"/>
      <c r="E131" s="125"/>
      <c r="F131" s="128"/>
      <c r="G131" s="136"/>
    </row>
    <row r="132" spans="2:7" ht="15" x14ac:dyDescent="0.2">
      <c r="B132" s="134"/>
      <c r="C132" s="141"/>
      <c r="D132" s="125"/>
      <c r="E132" s="125"/>
      <c r="F132" s="128"/>
      <c r="G132" s="136"/>
    </row>
    <row r="133" spans="2:7" ht="15" x14ac:dyDescent="0.2">
      <c r="B133" s="134"/>
      <c r="C133" s="141"/>
      <c r="D133" s="125"/>
      <c r="E133" s="125"/>
      <c r="F133" s="128"/>
      <c r="G133" s="136"/>
    </row>
    <row r="134" spans="2:7" ht="15" x14ac:dyDescent="0.2">
      <c r="B134" s="134"/>
      <c r="C134" s="141"/>
      <c r="D134" s="125"/>
      <c r="E134" s="125"/>
      <c r="F134" s="128"/>
      <c r="G134" s="136"/>
    </row>
    <row r="135" spans="2:7" ht="15" x14ac:dyDescent="0.2">
      <c r="B135" s="134"/>
      <c r="C135" s="141"/>
      <c r="D135" s="125"/>
      <c r="E135" s="125"/>
      <c r="F135" s="128"/>
      <c r="G135" s="136"/>
    </row>
    <row r="136" spans="2:7" ht="15" x14ac:dyDescent="0.2">
      <c r="B136" s="134"/>
      <c r="C136" s="141"/>
      <c r="D136" s="125"/>
      <c r="E136" s="125"/>
      <c r="F136" s="128"/>
      <c r="G136" s="136"/>
    </row>
    <row r="137" spans="2:7" ht="15" x14ac:dyDescent="0.2">
      <c r="B137" s="134"/>
      <c r="C137" s="141"/>
      <c r="D137" s="125"/>
      <c r="E137" s="125"/>
      <c r="F137" s="128"/>
      <c r="G137" s="136"/>
    </row>
    <row r="138" spans="2:7" ht="15" x14ac:dyDescent="0.2">
      <c r="B138" s="134"/>
      <c r="C138" s="141"/>
      <c r="D138" s="125"/>
      <c r="E138" s="125"/>
      <c r="F138" s="128"/>
      <c r="G138" s="136"/>
    </row>
    <row r="139" spans="2:7" ht="15" x14ac:dyDescent="0.2">
      <c r="B139" s="134"/>
      <c r="C139" s="141"/>
      <c r="D139" s="125"/>
      <c r="E139" s="125"/>
      <c r="F139" s="128"/>
      <c r="G139" s="136"/>
    </row>
    <row r="140" spans="2:7" ht="15" x14ac:dyDescent="0.2">
      <c r="B140" s="134"/>
      <c r="C140" s="141"/>
      <c r="D140" s="125"/>
      <c r="E140" s="125"/>
      <c r="F140" s="128"/>
      <c r="G140" s="136"/>
    </row>
    <row r="141" spans="2:7" ht="15" x14ac:dyDescent="0.2">
      <c r="B141" s="134"/>
      <c r="C141" s="141"/>
      <c r="D141" s="125"/>
      <c r="E141" s="125"/>
      <c r="F141" s="128"/>
      <c r="G141" s="136"/>
    </row>
    <row r="142" spans="2:7" ht="15" x14ac:dyDescent="0.2">
      <c r="B142" s="134"/>
      <c r="C142" s="141"/>
      <c r="D142" s="125"/>
      <c r="E142" s="125"/>
      <c r="F142" s="128"/>
      <c r="G142" s="136"/>
    </row>
    <row r="143" spans="2:7" ht="15" x14ac:dyDescent="0.2">
      <c r="B143" s="134"/>
      <c r="C143" s="141"/>
      <c r="D143" s="125"/>
      <c r="E143" s="125"/>
      <c r="F143" s="128"/>
      <c r="G143" s="136"/>
    </row>
    <row r="144" spans="2:7" ht="15" x14ac:dyDescent="0.2">
      <c r="B144" s="134"/>
      <c r="C144" s="141"/>
      <c r="D144" s="125"/>
      <c r="E144" s="125"/>
      <c r="F144" s="128"/>
      <c r="G144" s="136"/>
    </row>
    <row r="145" spans="2:7" ht="15" x14ac:dyDescent="0.2">
      <c r="B145" s="134"/>
      <c r="C145" s="141"/>
      <c r="D145" s="125"/>
      <c r="E145" s="125"/>
      <c r="F145" s="128"/>
      <c r="G145" s="136"/>
    </row>
    <row r="146" spans="2:7" ht="15" x14ac:dyDescent="0.2">
      <c r="B146" s="134"/>
      <c r="C146" s="141"/>
      <c r="D146" s="125"/>
      <c r="E146" s="125"/>
      <c r="F146" s="128"/>
      <c r="G146" s="136"/>
    </row>
    <row r="147" spans="2:7" ht="15" x14ac:dyDescent="0.2">
      <c r="B147" s="134"/>
      <c r="C147" s="141"/>
      <c r="D147" s="125"/>
      <c r="E147" s="125"/>
      <c r="F147" s="128"/>
      <c r="G147" s="136"/>
    </row>
    <row r="148" spans="2:7" ht="15" x14ac:dyDescent="0.2">
      <c r="B148" s="134"/>
      <c r="C148" s="141"/>
      <c r="D148" s="125"/>
      <c r="E148" s="125"/>
      <c r="F148" s="128"/>
      <c r="G148" s="136"/>
    </row>
    <row r="149" spans="2:7" ht="15" x14ac:dyDescent="0.2">
      <c r="B149" s="134"/>
      <c r="C149" s="141"/>
      <c r="D149" s="125"/>
      <c r="E149" s="125"/>
      <c r="F149" s="128"/>
      <c r="G149" s="136"/>
    </row>
    <row r="150" spans="2:7" ht="15" x14ac:dyDescent="0.2">
      <c r="B150" s="134"/>
      <c r="C150" s="141"/>
      <c r="D150" s="125"/>
      <c r="E150" s="125"/>
      <c r="F150" s="128"/>
      <c r="G150" s="136"/>
    </row>
    <row r="151" spans="2:7" ht="15" x14ac:dyDescent="0.2">
      <c r="B151" s="134"/>
      <c r="C151" s="141"/>
      <c r="D151" s="125"/>
      <c r="E151" s="125"/>
      <c r="F151" s="128"/>
      <c r="G151" s="136"/>
    </row>
    <row r="152" spans="2:7" ht="15" x14ac:dyDescent="0.2">
      <c r="B152" s="134"/>
      <c r="C152" s="141"/>
      <c r="D152" s="125"/>
      <c r="E152" s="125"/>
      <c r="F152" s="128"/>
      <c r="G152" s="136"/>
    </row>
    <row r="153" spans="2:7" ht="15" x14ac:dyDescent="0.2">
      <c r="B153" s="134"/>
      <c r="C153" s="141"/>
      <c r="D153" s="125"/>
      <c r="E153" s="125"/>
      <c r="F153" s="128"/>
      <c r="G153" s="136"/>
    </row>
    <row r="154" spans="2:7" ht="15" x14ac:dyDescent="0.2">
      <c r="B154" s="134"/>
      <c r="C154" s="141"/>
      <c r="D154" s="125"/>
      <c r="E154" s="125"/>
      <c r="F154" s="128"/>
      <c r="G154" s="136"/>
    </row>
    <row r="155" spans="2:7" ht="15" x14ac:dyDescent="0.2">
      <c r="B155" s="134"/>
      <c r="C155" s="141"/>
      <c r="D155" s="125"/>
      <c r="E155" s="125"/>
      <c r="F155" s="128"/>
      <c r="G155" s="136"/>
    </row>
    <row r="156" spans="2:7" ht="15" x14ac:dyDescent="0.2">
      <c r="B156" s="134"/>
      <c r="C156" s="141"/>
      <c r="D156" s="125"/>
      <c r="E156" s="125"/>
      <c r="F156" s="128"/>
      <c r="G156" s="136"/>
    </row>
    <row r="157" spans="2:7" ht="15" x14ac:dyDescent="0.2">
      <c r="B157" s="134"/>
      <c r="C157" s="141"/>
      <c r="D157" s="125"/>
      <c r="E157" s="125"/>
      <c r="F157" s="128"/>
      <c r="G157" s="136"/>
    </row>
    <row r="158" spans="2:7" ht="15" x14ac:dyDescent="0.2">
      <c r="B158" s="134"/>
      <c r="C158" s="141"/>
      <c r="D158" s="125"/>
      <c r="E158" s="125"/>
      <c r="F158" s="128"/>
      <c r="G158" s="136"/>
    </row>
    <row r="159" spans="2:7" ht="15" x14ac:dyDescent="0.2">
      <c r="B159" s="134"/>
      <c r="C159" s="141"/>
      <c r="D159" s="125"/>
      <c r="E159" s="125"/>
      <c r="F159" s="128"/>
      <c r="G159" s="136"/>
    </row>
    <row r="160" spans="2:7" ht="15" x14ac:dyDescent="0.2">
      <c r="B160" s="134"/>
      <c r="C160" s="141"/>
      <c r="D160" s="125"/>
      <c r="E160" s="125"/>
      <c r="F160" s="128"/>
      <c r="G160" s="136"/>
    </row>
    <row r="161" spans="2:7" ht="15" x14ac:dyDescent="0.2">
      <c r="B161" s="134"/>
      <c r="C161" s="141"/>
      <c r="D161" s="125"/>
      <c r="E161" s="125"/>
      <c r="F161" s="128"/>
      <c r="G161" s="136"/>
    </row>
    <row r="162" spans="2:7" ht="15" x14ac:dyDescent="0.2">
      <c r="B162" s="134"/>
      <c r="C162" s="141"/>
      <c r="D162" s="125"/>
      <c r="E162" s="125"/>
      <c r="F162" s="128"/>
      <c r="G162" s="136"/>
    </row>
    <row r="163" spans="2:7" ht="15" x14ac:dyDescent="0.2">
      <c r="B163" s="134"/>
      <c r="C163" s="141"/>
      <c r="D163" s="125"/>
      <c r="E163" s="125"/>
      <c r="F163" s="128"/>
      <c r="G163" s="136"/>
    </row>
    <row r="164" spans="2:7" ht="15" x14ac:dyDescent="0.2">
      <c r="B164" s="134"/>
      <c r="C164" s="141"/>
      <c r="D164" s="125"/>
      <c r="E164" s="125"/>
      <c r="F164" s="128"/>
      <c r="G164" s="136"/>
    </row>
    <row r="165" spans="2:7" ht="15" x14ac:dyDescent="0.2">
      <c r="B165" s="134"/>
      <c r="C165" s="141"/>
      <c r="D165" s="125"/>
      <c r="E165" s="125"/>
      <c r="F165" s="128"/>
      <c r="G165" s="136"/>
    </row>
    <row r="166" spans="2:7" ht="15" x14ac:dyDescent="0.2">
      <c r="B166" s="134"/>
      <c r="C166" s="141"/>
      <c r="D166" s="125"/>
      <c r="E166" s="125"/>
      <c r="F166" s="128"/>
      <c r="G166" s="136"/>
    </row>
    <row r="167" spans="2:7" ht="15" x14ac:dyDescent="0.2">
      <c r="B167" s="134"/>
      <c r="C167" s="141"/>
      <c r="D167" s="125"/>
      <c r="E167" s="125"/>
      <c r="F167" s="128"/>
      <c r="G167" s="136"/>
    </row>
    <row r="168" spans="2:7" ht="15" x14ac:dyDescent="0.2">
      <c r="B168" s="134"/>
      <c r="C168" s="141"/>
      <c r="D168" s="125"/>
      <c r="E168" s="125"/>
      <c r="F168" s="128"/>
      <c r="G168" s="136"/>
    </row>
    <row r="169" spans="2:7" ht="15" x14ac:dyDescent="0.2">
      <c r="B169" s="134"/>
      <c r="C169" s="141"/>
      <c r="D169" s="125"/>
      <c r="E169" s="125"/>
      <c r="F169" s="128"/>
      <c r="G169" s="136"/>
    </row>
    <row r="170" spans="2:7" ht="15" x14ac:dyDescent="0.2">
      <c r="B170" s="134"/>
      <c r="C170" s="141"/>
      <c r="D170" s="125"/>
      <c r="E170" s="125"/>
      <c r="F170" s="128"/>
      <c r="G170" s="136"/>
    </row>
    <row r="171" spans="2:7" ht="15" x14ac:dyDescent="0.2">
      <c r="B171" s="134"/>
      <c r="C171" s="141"/>
      <c r="D171" s="125"/>
      <c r="E171" s="125"/>
      <c r="F171" s="128"/>
      <c r="G171" s="136"/>
    </row>
    <row r="172" spans="2:7" ht="15" x14ac:dyDescent="0.2">
      <c r="B172" s="134"/>
      <c r="C172" s="141"/>
      <c r="D172" s="125"/>
      <c r="E172" s="125"/>
      <c r="F172" s="128"/>
      <c r="G172" s="136"/>
    </row>
    <row r="173" spans="2:7" ht="15" x14ac:dyDescent="0.2">
      <c r="B173" s="134"/>
      <c r="C173" s="141"/>
      <c r="D173" s="125"/>
      <c r="E173" s="125"/>
      <c r="F173" s="128"/>
      <c r="G173" s="136"/>
    </row>
    <row r="174" spans="2:7" ht="15" x14ac:dyDescent="0.2">
      <c r="B174" s="134"/>
      <c r="C174" s="141"/>
      <c r="D174" s="125"/>
      <c r="E174" s="125"/>
      <c r="F174" s="128"/>
      <c r="G174" s="136"/>
    </row>
    <row r="175" spans="2:7" ht="15" x14ac:dyDescent="0.2">
      <c r="B175" s="134"/>
      <c r="C175" s="141"/>
      <c r="D175" s="125"/>
      <c r="E175" s="125"/>
      <c r="F175" s="128"/>
      <c r="G175" s="136"/>
    </row>
    <row r="176" spans="2:7" ht="15" x14ac:dyDescent="0.2">
      <c r="B176" s="134"/>
      <c r="C176" s="141"/>
      <c r="D176" s="125"/>
      <c r="E176" s="125"/>
      <c r="F176" s="128"/>
      <c r="G176" s="136"/>
    </row>
    <row r="177" spans="2:7" ht="15" x14ac:dyDescent="0.2">
      <c r="B177" s="134"/>
      <c r="C177" s="141"/>
      <c r="D177" s="125"/>
      <c r="E177" s="125"/>
      <c r="F177" s="128"/>
      <c r="G177" s="136"/>
    </row>
    <row r="178" spans="2:7" ht="15" x14ac:dyDescent="0.2">
      <c r="B178" s="134"/>
      <c r="C178" s="141"/>
      <c r="D178" s="125"/>
      <c r="E178" s="125"/>
      <c r="F178" s="128"/>
      <c r="G178" s="136"/>
    </row>
    <row r="179" spans="2:7" ht="15" x14ac:dyDescent="0.2">
      <c r="B179" s="134"/>
      <c r="C179" s="141"/>
      <c r="D179" s="125"/>
      <c r="E179" s="125"/>
      <c r="F179" s="128"/>
      <c r="G179" s="136"/>
    </row>
    <row r="180" spans="2:7" ht="15" x14ac:dyDescent="0.2">
      <c r="B180" s="134"/>
      <c r="C180" s="141"/>
      <c r="D180" s="125"/>
      <c r="E180" s="125"/>
      <c r="F180" s="128"/>
      <c r="G180" s="136"/>
    </row>
    <row r="181" spans="2:7" ht="15" x14ac:dyDescent="0.2">
      <c r="B181" s="134"/>
      <c r="C181" s="141"/>
      <c r="D181" s="125"/>
      <c r="E181" s="125"/>
      <c r="F181" s="128"/>
      <c r="G181" s="136"/>
    </row>
    <row r="182" spans="2:7" ht="15" x14ac:dyDescent="0.2">
      <c r="B182" s="134"/>
      <c r="C182" s="141"/>
      <c r="D182" s="125"/>
      <c r="E182" s="125"/>
      <c r="F182" s="128"/>
      <c r="G182" s="136"/>
    </row>
    <row r="183" spans="2:7" ht="15" x14ac:dyDescent="0.2">
      <c r="B183" s="134"/>
      <c r="C183" s="141"/>
      <c r="D183" s="125"/>
      <c r="E183" s="125"/>
      <c r="F183" s="128"/>
      <c r="G183" s="136"/>
    </row>
    <row r="184" spans="2:7" ht="15" x14ac:dyDescent="0.2">
      <c r="B184" s="134"/>
      <c r="C184" s="141"/>
      <c r="D184" s="125"/>
      <c r="E184" s="125"/>
      <c r="F184" s="128"/>
      <c r="G184" s="136"/>
    </row>
    <row r="185" spans="2:7" ht="15" x14ac:dyDescent="0.2">
      <c r="B185" s="134"/>
      <c r="C185" s="141"/>
      <c r="D185" s="125"/>
      <c r="E185" s="125"/>
      <c r="F185" s="128"/>
      <c r="G185" s="136"/>
    </row>
    <row r="186" spans="2:7" ht="15" x14ac:dyDescent="0.2">
      <c r="B186" s="134"/>
      <c r="C186" s="141"/>
      <c r="D186" s="125"/>
      <c r="E186" s="125"/>
      <c r="F186" s="128"/>
      <c r="G186" s="136"/>
    </row>
    <row r="187" spans="2:7" ht="15" x14ac:dyDescent="0.2">
      <c r="B187" s="134"/>
      <c r="C187" s="141"/>
      <c r="D187" s="125"/>
      <c r="E187" s="125"/>
      <c r="F187" s="128"/>
      <c r="G187" s="136"/>
    </row>
    <row r="188" spans="2:7" ht="15" x14ac:dyDescent="0.2">
      <c r="B188" s="134"/>
      <c r="C188" s="141"/>
      <c r="D188" s="125"/>
      <c r="E188" s="125"/>
      <c r="F188" s="128"/>
      <c r="G188" s="136"/>
    </row>
    <row r="189" spans="2:7" ht="15" x14ac:dyDescent="0.2">
      <c r="B189" s="134"/>
      <c r="C189" s="141"/>
      <c r="D189" s="125"/>
      <c r="E189" s="125"/>
      <c r="F189" s="128"/>
      <c r="G189" s="136"/>
    </row>
    <row r="190" spans="2:7" ht="15" x14ac:dyDescent="0.2">
      <c r="B190" s="134"/>
      <c r="C190" s="141"/>
      <c r="D190" s="125"/>
      <c r="E190" s="125"/>
      <c r="F190" s="128"/>
      <c r="G190" s="136"/>
    </row>
    <row r="191" spans="2:7" ht="15" x14ac:dyDescent="0.2">
      <c r="B191" s="134"/>
      <c r="C191" s="141"/>
      <c r="D191" s="125"/>
      <c r="E191" s="125"/>
      <c r="F191" s="128"/>
      <c r="G191" s="136"/>
    </row>
    <row r="192" spans="2:7" ht="15" x14ac:dyDescent="0.2">
      <c r="B192" s="134"/>
      <c r="C192" s="141"/>
      <c r="D192" s="125"/>
      <c r="E192" s="125"/>
      <c r="F192" s="128"/>
      <c r="G192" s="136"/>
    </row>
    <row r="193" spans="2:7" ht="15" x14ac:dyDescent="0.2">
      <c r="B193" s="134"/>
      <c r="C193" s="141"/>
      <c r="D193" s="125"/>
      <c r="E193" s="125"/>
      <c r="F193" s="128"/>
      <c r="G193" s="136"/>
    </row>
    <row r="194" spans="2:7" ht="15" x14ac:dyDescent="0.2">
      <c r="B194" s="134"/>
      <c r="C194" s="141"/>
      <c r="D194" s="125"/>
      <c r="E194" s="125"/>
      <c r="F194" s="128"/>
      <c r="G194" s="136"/>
    </row>
    <row r="195" spans="2:7" ht="15" x14ac:dyDescent="0.2">
      <c r="B195" s="134"/>
      <c r="C195" s="141"/>
      <c r="D195" s="125"/>
      <c r="E195" s="125"/>
      <c r="F195" s="128"/>
      <c r="G195" s="136"/>
    </row>
    <row r="196" spans="2:7" ht="15" x14ac:dyDescent="0.2">
      <c r="B196" s="134"/>
      <c r="C196" s="141"/>
      <c r="D196" s="125"/>
      <c r="E196" s="125"/>
      <c r="F196" s="128"/>
      <c r="G196" s="136"/>
    </row>
    <row r="197" spans="2:7" ht="15" x14ac:dyDescent="0.2">
      <c r="B197" s="134"/>
      <c r="C197" s="141"/>
      <c r="D197" s="125"/>
      <c r="E197" s="125"/>
      <c r="F197" s="128"/>
      <c r="G197" s="136"/>
    </row>
    <row r="198" spans="2:7" ht="15" x14ac:dyDescent="0.2">
      <c r="B198" s="134"/>
      <c r="C198" s="141"/>
      <c r="D198" s="125"/>
      <c r="E198" s="125"/>
      <c r="F198" s="128"/>
      <c r="G198" s="136"/>
    </row>
    <row r="199" spans="2:7" ht="15" x14ac:dyDescent="0.2">
      <c r="B199" s="134"/>
      <c r="C199" s="141"/>
      <c r="D199" s="125"/>
      <c r="E199" s="125"/>
      <c r="F199" s="128"/>
      <c r="G199" s="136"/>
    </row>
    <row r="200" spans="2:7" ht="15" x14ac:dyDescent="0.2">
      <c r="B200" s="134"/>
      <c r="C200" s="141"/>
      <c r="D200" s="125"/>
      <c r="E200" s="125"/>
      <c r="F200" s="128"/>
      <c r="G200" s="136"/>
    </row>
    <row r="201" spans="2:7" ht="15" x14ac:dyDescent="0.2">
      <c r="B201" s="134"/>
      <c r="C201" s="141"/>
      <c r="D201" s="125"/>
      <c r="E201" s="125"/>
      <c r="F201" s="128"/>
      <c r="G201" s="136"/>
    </row>
    <row r="202" spans="2:7" ht="15" x14ac:dyDescent="0.2">
      <c r="B202" s="134"/>
      <c r="C202" s="141"/>
      <c r="D202" s="125"/>
      <c r="E202" s="125"/>
      <c r="F202" s="128"/>
      <c r="G202" s="136"/>
    </row>
    <row r="203" spans="2:7" ht="15.75" thickBot="1" x14ac:dyDescent="0.25">
      <c r="B203" s="137"/>
      <c r="C203" s="142"/>
      <c r="D203" s="125"/>
      <c r="E203" s="125"/>
      <c r="F203" s="130"/>
      <c r="G203" s="139"/>
    </row>
    <row r="204" spans="2:7" ht="15.75" thickBot="1" x14ac:dyDescent="0.25">
      <c r="B204" s="61" t="s">
        <v>1</v>
      </c>
      <c r="C204" s="62"/>
      <c r="D204" s="63"/>
      <c r="E204" s="63"/>
      <c r="F204" s="65">
        <f>SUM(F10:F203)</f>
        <v>0</v>
      </c>
      <c r="G204" s="66"/>
    </row>
    <row r="205" spans="2:7" ht="11.25" thickTop="1" x14ac:dyDescent="0.2"/>
  </sheetData>
  <phoneticPr fontId="2" type="noConversion"/>
  <dataValidations count="1">
    <dataValidation sqref="F10:F203" xr:uid="{FE4A59FD-7DB0-4246-B1D2-941033F41968}"/>
  </dataValidations>
  <printOptions horizontalCentered="1"/>
  <pageMargins left="0.5" right="0.5" top="1" bottom="0.5" header="0.25" footer="0.25"/>
  <pageSetup fitToHeight="20" orientation="landscape" errors="blank" r:id="rId1"/>
  <headerFooter scaleWithDoc="0" alignWithMargins="0">
    <oddHeader>&amp;C&amp;"Verdana,Bold"&amp;11&amp;F
&amp;14&amp;A</oddHeader>
    <oddFooter>&amp;C&amp;"Verdana,Regular"&amp;8Page &amp;P of &amp;N</oddFooter>
  </headerFooter>
  <drawing r:id="rId2"/>
  <extLst>
    <ext xmlns:x14="http://schemas.microsoft.com/office/spreadsheetml/2009/9/main" uri="{CCE6A557-97BC-4b89-ADB6-D9C93CAAB3DF}">
      <x14:dataValidations xmlns:xm="http://schemas.microsoft.com/office/excel/2006/main" count="2">
        <x14:dataValidation type="list" xr:uid="{DFC52A47-3E5E-44A6-98B3-99D43CAF2D32}">
          <x14:formula1>
            <xm:f>IF(D10=Resources!$C$3,Chapter_Operations,IF(D10=Resources!$C$27,Administrative_Expenses,""))</xm:f>
          </x14:formula1>
          <xm:sqref>E10:E203</xm:sqref>
        </x14:dataValidation>
        <x14:dataValidation type="list" showInputMessage="1" prompt="Select appropriate budget category (Operations or Administration)" xr:uid="{261EA158-6008-46AE-B872-5E8EC5D9EE9D}">
          <x14:formula1>
            <xm:f>Resources!$J$4:$J$5</xm:f>
          </x14:formula1>
          <xm:sqref>D10:D203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Z66"/>
  <sheetViews>
    <sheetView showGridLines="0" zoomScale="80" zoomScaleNormal="80" workbookViewId="0">
      <selection activeCell="C13" sqref="C13"/>
    </sheetView>
  </sheetViews>
  <sheetFormatPr defaultRowHeight="12.75" x14ac:dyDescent="0.2"/>
  <cols>
    <col min="1" max="1" width="2.7109375" style="2" customWidth="1"/>
    <col min="2" max="2" width="59.42578125" style="2" customWidth="1"/>
    <col min="3" max="3" width="13.28515625" style="3" customWidth="1"/>
    <col min="4" max="4" width="13.28515625" style="8" customWidth="1"/>
    <col min="5" max="5" width="20.7109375" style="8" customWidth="1"/>
    <col min="6" max="6" width="1.7109375" style="7" customWidth="1"/>
    <col min="7" max="7" width="20.7109375" style="8" customWidth="1"/>
    <col min="8" max="8" width="13.28515625" style="9" customWidth="1"/>
    <col min="9" max="24" width="9.140625" style="2"/>
    <col min="25" max="25" width="13.140625" style="2" hidden="1" customWidth="1"/>
    <col min="26" max="26" width="0" style="2" hidden="1" customWidth="1"/>
    <col min="27" max="16384" width="9.140625" style="2"/>
  </cols>
  <sheetData>
    <row r="1" spans="2:26" ht="15" customHeight="1" x14ac:dyDescent="0.2"/>
    <row r="2" spans="2:26" ht="15" customHeight="1" x14ac:dyDescent="0.2"/>
    <row r="3" spans="2:26" ht="15" customHeight="1" x14ac:dyDescent="0.2"/>
    <row r="4" spans="2:26" ht="15" customHeight="1" x14ac:dyDescent="0.2"/>
    <row r="5" spans="2:26" ht="15" customHeight="1" x14ac:dyDescent="0.2"/>
    <row r="6" spans="2:26" ht="15" customHeight="1" x14ac:dyDescent="0.2"/>
    <row r="7" spans="2:26" ht="15" customHeight="1" x14ac:dyDescent="0.2"/>
    <row r="8" spans="2:26" ht="15" customHeight="1" x14ac:dyDescent="0.2">
      <c r="Y8" s="2" t="s">
        <v>158</v>
      </c>
      <c r="Z8" s="150">
        <f>E16</f>
        <v>0</v>
      </c>
    </row>
    <row r="9" spans="2:26" s="6" customFormat="1" ht="15" customHeight="1" x14ac:dyDescent="0.2">
      <c r="B9" s="75" t="s">
        <v>8</v>
      </c>
      <c r="C9" s="76" t="s">
        <v>3</v>
      </c>
      <c r="D9" s="77" t="s">
        <v>0</v>
      </c>
      <c r="E9" s="152" t="s">
        <v>55</v>
      </c>
      <c r="F9" s="153"/>
      <c r="G9" s="157" t="s">
        <v>56</v>
      </c>
      <c r="H9" s="80" t="s">
        <v>5</v>
      </c>
      <c r="K9" s="318" t="e">
        <f>IF(G16/E16&lt;&gt;0,G16/E16,"")</f>
        <v>#DIV/0!</v>
      </c>
      <c r="L9" s="318"/>
      <c r="M9" s="318"/>
      <c r="N9" s="318"/>
      <c r="Y9" s="6" t="s">
        <v>159</v>
      </c>
      <c r="Z9" s="174">
        <f>G16</f>
        <v>0</v>
      </c>
    </row>
    <row r="10" spans="2:26" ht="15" customHeight="1" x14ac:dyDescent="0.2">
      <c r="B10" s="219" t="s">
        <v>17</v>
      </c>
      <c r="C10" s="220"/>
      <c r="D10" s="221"/>
      <c r="E10" s="222">
        <f>SUM(E11:E13)</f>
        <v>0</v>
      </c>
      <c r="F10" s="154"/>
      <c r="G10" s="232">
        <f>SUMIF('5. Income'!D:D,'7. Operations'!B10,'5. Income'!C:C)</f>
        <v>0</v>
      </c>
      <c r="H10" s="233" t="str">
        <f>IF(E10&lt;&gt;0,G10/E10,"")</f>
        <v/>
      </c>
      <c r="K10" s="318"/>
      <c r="L10" s="318"/>
      <c r="M10" s="318"/>
      <c r="N10" s="318"/>
      <c r="Y10" s="2" t="s">
        <v>160</v>
      </c>
      <c r="Z10" s="150">
        <f>Z8-Z9</f>
        <v>0</v>
      </c>
    </row>
    <row r="11" spans="2:26" ht="15" customHeight="1" x14ac:dyDescent="0.2">
      <c r="B11" s="223" t="s">
        <v>44</v>
      </c>
      <c r="C11" s="224">
        <v>0</v>
      </c>
      <c r="D11" s="225">
        <f>'2. Fee Structure'!C11</f>
        <v>550</v>
      </c>
      <c r="E11" s="226">
        <f>C11*D11</f>
        <v>0</v>
      </c>
      <c r="F11" s="154"/>
      <c r="G11" s="234">
        <f>SUMIF('5. Income'!$D$10:$D$189,'7. Operations'!B11,'5. Income'!$C$10:$C$189)</f>
        <v>0</v>
      </c>
      <c r="H11" s="235" t="str">
        <f>IF(E11&lt;&gt;0,G11/E11,"")</f>
        <v/>
      </c>
      <c r="K11" s="318"/>
      <c r="L11" s="318"/>
      <c r="M11" s="318"/>
      <c r="N11" s="318"/>
      <c r="Y11" s="2" t="s">
        <v>161</v>
      </c>
      <c r="Z11" s="175" t="e">
        <f>Z9/Z8</f>
        <v>#DIV/0!</v>
      </c>
    </row>
    <row r="12" spans="2:26" ht="15" customHeight="1" x14ac:dyDescent="0.2">
      <c r="B12" s="223" t="s">
        <v>68</v>
      </c>
      <c r="C12" s="224">
        <v>0</v>
      </c>
      <c r="D12" s="225">
        <f>'2. Fee Structure'!C12</f>
        <v>420</v>
      </c>
      <c r="E12" s="226">
        <f>C12*D12</f>
        <v>0</v>
      </c>
      <c r="F12" s="154"/>
      <c r="G12" s="234">
        <f>SUMIF('5. Income'!$D$10:$D$189,'7. Operations'!B12,'5. Income'!$C$10:$C$189)</f>
        <v>0</v>
      </c>
      <c r="H12" s="235" t="str">
        <f t="shared" ref="H12:H13" si="0">IF(E12&lt;&gt;0,G12/E12,"")</f>
        <v/>
      </c>
      <c r="K12" s="318"/>
      <c r="L12" s="318"/>
      <c r="M12" s="318"/>
      <c r="N12" s="318"/>
    </row>
    <row r="13" spans="2:26" ht="15" customHeight="1" x14ac:dyDescent="0.2">
      <c r="B13" s="223" t="s">
        <v>69</v>
      </c>
      <c r="C13" s="224">
        <f>COUNTIF('3. Roster'!D:D,"Yes")</f>
        <v>0</v>
      </c>
      <c r="D13" s="225">
        <f>'2. Fee Structure'!C15</f>
        <v>303.5</v>
      </c>
      <c r="E13" s="226">
        <f>C13*D13</f>
        <v>0</v>
      </c>
      <c r="F13" s="154"/>
      <c r="G13" s="234">
        <f>SUMIF('5. Income'!$D$10:$D$189,'7. Operations'!B13,'5. Income'!$C$10:$C$189)</f>
        <v>0</v>
      </c>
      <c r="H13" s="235" t="str">
        <f t="shared" si="0"/>
        <v/>
      </c>
    </row>
    <row r="14" spans="2:26" ht="15" customHeight="1" x14ac:dyDescent="0.2">
      <c r="B14" s="227" t="s">
        <v>18</v>
      </c>
      <c r="C14" s="224"/>
      <c r="D14" s="225"/>
      <c r="E14" s="226">
        <f>G14</f>
        <v>0</v>
      </c>
      <c r="F14" s="154"/>
      <c r="G14" s="234">
        <f>SUMIF('5. Income'!$D$10:$D$189,'7. Operations'!B14,'5. Income'!$C$10:$C$189)</f>
        <v>0</v>
      </c>
      <c r="H14" s="235"/>
    </row>
    <row r="15" spans="2:26" ht="15" customHeight="1" thickBot="1" x14ac:dyDescent="0.25">
      <c r="B15" s="228" t="s">
        <v>46</v>
      </c>
      <c r="C15" s="229"/>
      <c r="D15" s="230"/>
      <c r="E15" s="264"/>
      <c r="F15" s="154"/>
      <c r="G15" s="236">
        <f>SUMIF('5. Income'!$D$10:$D$189,'7. Operations'!B15,'5. Income'!$C$10:$C$189)</f>
        <v>0</v>
      </c>
      <c r="H15" s="237" t="str">
        <f>IF(E15&lt;&gt;0,G15/E15,"")</f>
        <v/>
      </c>
    </row>
    <row r="16" spans="2:26" s="1" customFormat="1" ht="15" customHeight="1" thickBot="1" x14ac:dyDescent="0.25">
      <c r="B16" s="50" t="s">
        <v>2</v>
      </c>
      <c r="C16" s="51"/>
      <c r="D16" s="52"/>
      <c r="E16" s="53">
        <f>SUM(E11:E13,E15)</f>
        <v>0</v>
      </c>
      <c r="F16" s="155"/>
      <c r="G16" s="54">
        <f>SUM(G10:G15)</f>
        <v>0</v>
      </c>
      <c r="H16" s="55">
        <f>IF(E16&lt;&gt;0,G16/E16,0)</f>
        <v>0</v>
      </c>
    </row>
    <row r="17" spans="2:8" ht="15" customHeight="1" thickTop="1" x14ac:dyDescent="0.2">
      <c r="B17" s="32"/>
      <c r="C17" s="33"/>
      <c r="D17" s="34"/>
      <c r="E17" s="156"/>
      <c r="F17" s="154"/>
      <c r="G17" s="156"/>
      <c r="H17" s="36"/>
    </row>
    <row r="18" spans="2:8" s="6" customFormat="1" ht="15" customHeight="1" x14ac:dyDescent="0.2">
      <c r="B18" s="75" t="s">
        <v>19</v>
      </c>
      <c r="C18" s="76"/>
      <c r="D18" s="77"/>
      <c r="E18" s="152" t="s">
        <v>55</v>
      </c>
      <c r="F18" s="153"/>
      <c r="G18" s="157" t="s">
        <v>56</v>
      </c>
      <c r="H18" s="80" t="s">
        <v>5</v>
      </c>
    </row>
    <row r="19" spans="2:8" ht="15" customHeight="1" x14ac:dyDescent="0.2">
      <c r="B19" s="239" t="s">
        <v>131</v>
      </c>
      <c r="C19" s="240"/>
      <c r="D19" s="241"/>
      <c r="E19" s="242">
        <f>'4. Budget Input'!O14</f>
        <v>0</v>
      </c>
      <c r="F19" s="154"/>
      <c r="G19" s="232">
        <f>SUMIF('6. Expenses'!$E:$E,'7. Operations'!B19,'6. Expenses'!$F:$F)</f>
        <v>0</v>
      </c>
      <c r="H19" s="233" t="str">
        <f t="shared" ref="H19:H35" si="1">IF(E19&lt;&gt;0,G19/E19,"")</f>
        <v/>
      </c>
    </row>
    <row r="20" spans="2:8" ht="15" customHeight="1" x14ac:dyDescent="0.2">
      <c r="B20" s="243" t="s">
        <v>132</v>
      </c>
      <c r="C20" s="244"/>
      <c r="D20" s="245"/>
      <c r="E20" s="246">
        <f>'4. Budget Input'!O15</f>
        <v>0</v>
      </c>
      <c r="F20" s="154"/>
      <c r="G20" s="232">
        <f>SUMIF('6. Expenses'!$E:$E,'7. Operations'!B20,'6. Expenses'!$F:$F)</f>
        <v>0</v>
      </c>
      <c r="H20" s="238" t="str">
        <f t="shared" si="1"/>
        <v/>
      </c>
    </row>
    <row r="21" spans="2:8" ht="15" customHeight="1" x14ac:dyDescent="0.2">
      <c r="B21" s="243" t="s">
        <v>116</v>
      </c>
      <c r="C21" s="244"/>
      <c r="D21" s="247"/>
      <c r="E21" s="226">
        <f>'4. Budget Input'!O16</f>
        <v>3000</v>
      </c>
      <c r="F21" s="154"/>
      <c r="G21" s="232">
        <f>SUMIF('6. Expenses'!$E:$E,'7. Operations'!B21,'6. Expenses'!$F:$F)</f>
        <v>0</v>
      </c>
      <c r="H21" s="238">
        <f t="shared" si="1"/>
        <v>0</v>
      </c>
    </row>
    <row r="22" spans="2:8" ht="15" customHeight="1" x14ac:dyDescent="0.2">
      <c r="B22" s="243" t="s">
        <v>176</v>
      </c>
      <c r="C22" s="244"/>
      <c r="D22" s="247"/>
      <c r="E22" s="226">
        <f>'4. Budget Input'!O17</f>
        <v>0</v>
      </c>
      <c r="F22" s="154"/>
      <c r="G22" s="232">
        <f>SUMIF('6. Expenses'!$E:$E,'7. Operations'!B22,'6. Expenses'!$F:$F)</f>
        <v>0</v>
      </c>
      <c r="H22" s="238" t="str">
        <f t="shared" ref="H22" si="2">IF(E22&lt;&gt;0,G22/E22,"")</f>
        <v/>
      </c>
    </row>
    <row r="23" spans="2:8" ht="15" customHeight="1" x14ac:dyDescent="0.2">
      <c r="B23" s="243" t="s">
        <v>133</v>
      </c>
      <c r="C23" s="244"/>
      <c r="D23" s="247"/>
      <c r="E23" s="226">
        <f>'4. Budget Input'!O18</f>
        <v>1500</v>
      </c>
      <c r="F23" s="154"/>
      <c r="G23" s="232">
        <f>SUMIF('6. Expenses'!$E:$E,'7. Operations'!B23,'6. Expenses'!$F:$F)</f>
        <v>0</v>
      </c>
      <c r="H23" s="238">
        <f t="shared" ref="H23" si="3">IF(E23&lt;&gt;0,G23/E23,"")</f>
        <v>0</v>
      </c>
    </row>
    <row r="24" spans="2:8" ht="15" customHeight="1" x14ac:dyDescent="0.2">
      <c r="B24" s="243" t="s">
        <v>118</v>
      </c>
      <c r="C24" s="244"/>
      <c r="D24" s="247"/>
      <c r="E24" s="226">
        <f>'4. Budget Input'!O19</f>
        <v>0</v>
      </c>
      <c r="F24" s="154"/>
      <c r="G24" s="232">
        <f>SUMIF('6. Expenses'!$E:$E,'7. Operations'!B24,'6. Expenses'!$F:$F)</f>
        <v>0</v>
      </c>
      <c r="H24" s="238" t="str">
        <f t="shared" si="1"/>
        <v/>
      </c>
    </row>
    <row r="25" spans="2:8" ht="15" customHeight="1" x14ac:dyDescent="0.2">
      <c r="B25" s="243" t="s">
        <v>69</v>
      </c>
      <c r="C25" s="224"/>
      <c r="D25" s="225"/>
      <c r="E25" s="226">
        <f>'4. Budget Input'!O20</f>
        <v>0</v>
      </c>
      <c r="F25" s="154"/>
      <c r="G25" s="232">
        <f>SUMIF('6. Expenses'!$E:$E,'7. Operations'!B25,'6. Expenses'!$F:$F)</f>
        <v>0</v>
      </c>
      <c r="H25" s="238" t="str">
        <f t="shared" si="1"/>
        <v/>
      </c>
    </row>
    <row r="26" spans="2:8" ht="15" customHeight="1" x14ac:dyDescent="0.2">
      <c r="B26" s="243" t="s">
        <v>134</v>
      </c>
      <c r="C26" s="224"/>
      <c r="D26" s="225"/>
      <c r="E26" s="226">
        <f>'4. Budget Input'!O21</f>
        <v>0</v>
      </c>
      <c r="F26" s="154"/>
      <c r="G26" s="232">
        <f>SUMIF('6. Expenses'!$E:$E,'7. Operations'!B26,'6. Expenses'!$F:$F)</f>
        <v>0</v>
      </c>
      <c r="H26" s="238" t="str">
        <f t="shared" si="1"/>
        <v/>
      </c>
    </row>
    <row r="27" spans="2:8" ht="15" customHeight="1" x14ac:dyDescent="0.2">
      <c r="B27" s="248" t="s">
        <v>66</v>
      </c>
      <c r="C27" s="224"/>
      <c r="D27" s="225"/>
      <c r="E27" s="226">
        <f>'4. Budget Input'!O22</f>
        <v>0</v>
      </c>
      <c r="F27" s="154"/>
      <c r="G27" s="232">
        <f>SUMIF('6. Expenses'!$E:$E,'7. Operations'!B27,'6. Expenses'!$F:$F)</f>
        <v>0</v>
      </c>
      <c r="H27" s="238" t="str">
        <f t="shared" si="1"/>
        <v/>
      </c>
    </row>
    <row r="28" spans="2:8" ht="15" customHeight="1" x14ac:dyDescent="0.2">
      <c r="B28" s="243" t="s">
        <v>20</v>
      </c>
      <c r="C28" s="224"/>
      <c r="D28" s="225"/>
      <c r="E28" s="226">
        <f>'4. Budget Input'!O23</f>
        <v>0</v>
      </c>
      <c r="F28" s="154"/>
      <c r="G28" s="232">
        <f>SUMIF('6. Expenses'!$E:$E,'7. Operations'!B28,'6. Expenses'!$F:$F)</f>
        <v>0</v>
      </c>
      <c r="H28" s="238" t="str">
        <f t="shared" si="1"/>
        <v/>
      </c>
    </row>
    <row r="29" spans="2:8" ht="15" customHeight="1" x14ac:dyDescent="0.2">
      <c r="B29" s="243" t="s">
        <v>22</v>
      </c>
      <c r="C29" s="224"/>
      <c r="D29" s="225"/>
      <c r="E29" s="226">
        <f>'4. Budget Input'!O24</f>
        <v>0</v>
      </c>
      <c r="F29" s="154"/>
      <c r="G29" s="232">
        <f>SUMIF('6. Expenses'!$E:$E,'7. Operations'!B29,'6. Expenses'!$F:$F)</f>
        <v>0</v>
      </c>
      <c r="H29" s="238" t="str">
        <f t="shared" si="1"/>
        <v/>
      </c>
    </row>
    <row r="30" spans="2:8" ht="15" customHeight="1" x14ac:dyDescent="0.2">
      <c r="B30" s="243" t="s">
        <v>71</v>
      </c>
      <c r="C30" s="249"/>
      <c r="D30" s="250"/>
      <c r="E30" s="226">
        <f>'4. Budget Input'!O25</f>
        <v>0</v>
      </c>
      <c r="F30" s="154"/>
      <c r="G30" s="232">
        <f>SUMIF('6. Expenses'!$E:$E,'7. Operations'!B30,'6. Expenses'!$F:$F)</f>
        <v>0</v>
      </c>
      <c r="H30" s="238" t="str">
        <f t="shared" si="1"/>
        <v/>
      </c>
    </row>
    <row r="31" spans="2:8" ht="15" customHeight="1" x14ac:dyDescent="0.2">
      <c r="B31" s="243" t="s">
        <v>72</v>
      </c>
      <c r="C31" s="224"/>
      <c r="D31" s="251"/>
      <c r="E31" s="226">
        <f>'4. Budget Input'!O26</f>
        <v>0</v>
      </c>
      <c r="F31" s="154"/>
      <c r="G31" s="232">
        <f>SUMIF('6. Expenses'!$E:$E,'7. Operations'!B31,'6. Expenses'!$F:$F)</f>
        <v>0</v>
      </c>
      <c r="H31" s="238" t="str">
        <f t="shared" ref="H31:H33" si="4">IF(E31&lt;&gt;0,G31/E31,"")</f>
        <v/>
      </c>
    </row>
    <row r="32" spans="2:8" ht="15" customHeight="1" x14ac:dyDescent="0.2">
      <c r="B32" s="243" t="s">
        <v>73</v>
      </c>
      <c r="C32" s="224"/>
      <c r="D32" s="251"/>
      <c r="E32" s="226">
        <f>'4. Budget Input'!O27</f>
        <v>0</v>
      </c>
      <c r="F32" s="154"/>
      <c r="G32" s="232">
        <f>SUMIF('6. Expenses'!$E:$E,'7. Operations'!B32,'6. Expenses'!$F:$F)</f>
        <v>0</v>
      </c>
      <c r="H32" s="238" t="str">
        <f t="shared" si="4"/>
        <v/>
      </c>
    </row>
    <row r="33" spans="2:8" ht="15" customHeight="1" x14ac:dyDescent="0.2">
      <c r="B33" s="243" t="s">
        <v>135</v>
      </c>
      <c r="C33" s="224"/>
      <c r="D33" s="251"/>
      <c r="E33" s="226">
        <f>'4. Budget Input'!O29</f>
        <v>0</v>
      </c>
      <c r="F33" s="154"/>
      <c r="G33" s="232">
        <f>SUMIF('6. Expenses'!$E:$E,'7. Operations'!B33,'6. Expenses'!$F:$F)</f>
        <v>0</v>
      </c>
      <c r="H33" s="238" t="str">
        <f t="shared" si="4"/>
        <v/>
      </c>
    </row>
    <row r="34" spans="2:8" ht="15" customHeight="1" x14ac:dyDescent="0.2">
      <c r="B34" s="243" t="s">
        <v>47</v>
      </c>
      <c r="C34" s="252"/>
      <c r="D34" s="252"/>
      <c r="E34" s="226">
        <f>'4. Budget Input'!O30</f>
        <v>0</v>
      </c>
      <c r="F34" s="154"/>
      <c r="G34" s="232">
        <f>SUMIF('6. Expenses'!$E:$E,'7. Operations'!B34,'6. Expenses'!$F:$F)</f>
        <v>0</v>
      </c>
      <c r="H34" s="238">
        <f>IF(E34&lt;&gt;0,G34/E34,0)</f>
        <v>0</v>
      </c>
    </row>
    <row r="35" spans="2:8" s="1" customFormat="1" ht="15" customHeight="1" thickBot="1" x14ac:dyDescent="0.25">
      <c r="B35" s="254" t="s">
        <v>87</v>
      </c>
      <c r="C35" s="255"/>
      <c r="D35" s="255"/>
      <c r="E35" s="226">
        <f>'4. Budget Input'!O31</f>
        <v>0</v>
      </c>
      <c r="F35" s="154"/>
      <c r="G35" s="232">
        <f>SUMIF('6. Expenses'!$E:$E,'7. Operations'!B35,'6. Expenses'!$F:$F)</f>
        <v>0</v>
      </c>
      <c r="H35" s="237" t="str">
        <f t="shared" si="1"/>
        <v/>
      </c>
    </row>
    <row r="36" spans="2:8" s="10" customFormat="1" ht="15" customHeight="1" thickBot="1" x14ac:dyDescent="0.25">
      <c r="B36" s="50" t="s">
        <v>25</v>
      </c>
      <c r="C36" s="51"/>
      <c r="D36" s="52"/>
      <c r="E36" s="53">
        <f>SUM(E19:E30,E34:E35)</f>
        <v>4500</v>
      </c>
      <c r="F36" s="155"/>
      <c r="G36" s="54">
        <f>SUM(G19:G30,G34:G35)</f>
        <v>0</v>
      </c>
      <c r="H36" s="55">
        <f>IF(E36&lt;&gt;0,G36/E36,0)</f>
        <v>0</v>
      </c>
    </row>
    <row r="37" spans="2:8" s="10" customFormat="1" ht="15" customHeight="1" thickTop="1" x14ac:dyDescent="0.2">
      <c r="B37" s="37"/>
      <c r="C37" s="38"/>
      <c r="D37" s="31"/>
      <c r="E37" s="155"/>
      <c r="F37" s="155"/>
      <c r="G37" s="155"/>
      <c r="H37" s="39"/>
    </row>
    <row r="38" spans="2:8" s="10" customFormat="1" ht="15" customHeight="1" x14ac:dyDescent="0.2">
      <c r="B38" s="37"/>
      <c r="C38" s="38"/>
      <c r="D38" s="31"/>
      <c r="E38" s="155"/>
      <c r="F38" s="155"/>
      <c r="G38" s="155"/>
      <c r="H38" s="39"/>
    </row>
    <row r="39" spans="2:8" s="10" customFormat="1" ht="15" customHeight="1" x14ac:dyDescent="0.2">
      <c r="B39" s="75" t="s">
        <v>26</v>
      </c>
      <c r="C39" s="76"/>
      <c r="D39" s="77"/>
      <c r="E39" s="152" t="s">
        <v>55</v>
      </c>
      <c r="F39" s="153"/>
      <c r="G39" s="157" t="s">
        <v>56</v>
      </c>
      <c r="H39" s="80" t="s">
        <v>5</v>
      </c>
    </row>
    <row r="40" spans="2:8" s="1" customFormat="1" ht="15" customHeight="1" x14ac:dyDescent="0.2">
      <c r="B40" s="239" t="str">
        <f>'4. Budget Input'!B14</f>
        <v>Recruitment</v>
      </c>
      <c r="C40" s="240"/>
      <c r="D40" s="256"/>
      <c r="E40" s="242">
        <f>'4. Budget Input'!H14</f>
        <v>0</v>
      </c>
      <c r="F40" s="154"/>
      <c r="G40" s="232">
        <f>SUMIF('6. Expenses'!$E:$E,'7. Operations'!B40,'6. Expenses'!$F:$F)</f>
        <v>0</v>
      </c>
      <c r="H40" s="233" t="str">
        <f t="shared" ref="H40:H59" si="5">IF(E40&lt;&gt;0,G40/E40,"")</f>
        <v/>
      </c>
    </row>
    <row r="41" spans="2:8" ht="15" customHeight="1" x14ac:dyDescent="0.2">
      <c r="B41" s="239" t="str">
        <f>'4. Budget Input'!B15</f>
        <v>Social</v>
      </c>
      <c r="C41" s="244"/>
      <c r="D41" s="251"/>
      <c r="E41" s="246">
        <f>'4. Budget Input'!H15</f>
        <v>0</v>
      </c>
      <c r="F41" s="154"/>
      <c r="G41" s="232">
        <f>SUMIF('6. Expenses'!$E:$E,'7. Operations'!B41,'6. Expenses'!$F:$F)</f>
        <v>0</v>
      </c>
      <c r="H41" s="238" t="str">
        <f t="shared" si="5"/>
        <v/>
      </c>
    </row>
    <row r="42" spans="2:8" ht="15" customHeight="1" x14ac:dyDescent="0.2">
      <c r="B42" s="239" t="str">
        <f>'4. Budget Input'!B16</f>
        <v>Formal</v>
      </c>
      <c r="C42" s="244"/>
      <c r="D42" s="251"/>
      <c r="E42" s="246">
        <f>'4. Budget Input'!H16</f>
        <v>0</v>
      </c>
      <c r="F42" s="154"/>
      <c r="G42" s="232">
        <f>SUMIF('6. Expenses'!$E:$E,'7. Operations'!B42,'6. Expenses'!$F:$F)</f>
        <v>0</v>
      </c>
      <c r="H42" s="238" t="str">
        <f t="shared" si="5"/>
        <v/>
      </c>
    </row>
    <row r="43" spans="2:8" ht="15" customHeight="1" x14ac:dyDescent="0.2">
      <c r="B43" s="239" t="str">
        <f>'4. Budget Input'!B17</f>
        <v>New Member Education</v>
      </c>
      <c r="C43" s="244"/>
      <c r="D43" s="251"/>
      <c r="E43" s="246">
        <f>'4. Budget Input'!H17</f>
        <v>0</v>
      </c>
      <c r="F43" s="154"/>
      <c r="G43" s="232">
        <f>SUMIF('6. Expenses'!$E:$E,'7. Operations'!B43,'6. Expenses'!$F:$F)</f>
        <v>0</v>
      </c>
      <c r="H43" s="238" t="str">
        <f t="shared" si="5"/>
        <v/>
      </c>
    </row>
    <row r="44" spans="2:8" ht="15" customHeight="1" x14ac:dyDescent="0.2">
      <c r="B44" s="239" t="str">
        <f>'4. Budget Input'!B18</f>
        <v>Alumni Relations</v>
      </c>
      <c r="C44" s="244"/>
      <c r="D44" s="245"/>
      <c r="E44" s="246">
        <f>'4. Budget Input'!H18</f>
        <v>0</v>
      </c>
      <c r="F44" s="154"/>
      <c r="G44" s="232">
        <f>SUMIF('6. Expenses'!$E:$E,'7. Operations'!B44,'6. Expenses'!$F:$F)</f>
        <v>0</v>
      </c>
      <c r="H44" s="238" t="str">
        <f t="shared" si="5"/>
        <v/>
      </c>
    </row>
    <row r="45" spans="2:8" ht="15" customHeight="1" x14ac:dyDescent="0.2">
      <c r="B45" s="239" t="str">
        <f>'4. Budget Input'!B19</f>
        <v>Brotherhood</v>
      </c>
      <c r="C45" s="244"/>
      <c r="D45" s="251"/>
      <c r="E45" s="246">
        <f>'4. Budget Input'!H19</f>
        <v>0</v>
      </c>
      <c r="F45" s="154"/>
      <c r="G45" s="232">
        <f>SUMIF('6. Expenses'!$E:$E,'7. Operations'!B45,'6. Expenses'!$F:$F)</f>
        <v>0</v>
      </c>
      <c r="H45" s="238" t="str">
        <f t="shared" si="5"/>
        <v/>
      </c>
    </row>
    <row r="46" spans="2:8" ht="15" customHeight="1" x14ac:dyDescent="0.2">
      <c r="B46" s="239" t="str">
        <f>'4. Budget Input'!B20</f>
        <v>Public Relations</v>
      </c>
      <c r="C46" s="244"/>
      <c r="D46" s="251"/>
      <c r="E46" s="246">
        <f>'4. Budget Input'!H20</f>
        <v>0</v>
      </c>
      <c r="F46" s="154"/>
      <c r="G46" s="232">
        <f>SUMIF('6. Expenses'!$E:$E,'7. Operations'!B46,'6. Expenses'!$F:$F)</f>
        <v>0</v>
      </c>
      <c r="H46" s="238" t="str">
        <f t="shared" si="5"/>
        <v/>
      </c>
    </row>
    <row r="47" spans="2:8" ht="15" customHeight="1" x14ac:dyDescent="0.2">
      <c r="B47" s="239" t="str">
        <f>'4. Budget Input'!B21</f>
        <v>Scholarship</v>
      </c>
      <c r="C47" s="244"/>
      <c r="D47" s="251"/>
      <c r="E47" s="246">
        <f>'4. Budget Input'!H21</f>
        <v>0</v>
      </c>
      <c r="F47" s="154"/>
      <c r="G47" s="232">
        <f>SUMIF('6. Expenses'!$E:$E,'7. Operations'!B47,'6. Expenses'!$F:$F)</f>
        <v>0</v>
      </c>
      <c r="H47" s="238" t="str">
        <f t="shared" si="5"/>
        <v/>
      </c>
    </row>
    <row r="48" spans="2:8" ht="15" customHeight="1" x14ac:dyDescent="0.2">
      <c r="B48" s="239" t="str">
        <f>'4. Budget Input'!B22</f>
        <v>Athletics</v>
      </c>
      <c r="C48" s="244"/>
      <c r="D48" s="251"/>
      <c r="E48" s="246">
        <f>'4. Budget Input'!H22</f>
        <v>0</v>
      </c>
      <c r="F48" s="154"/>
      <c r="G48" s="232">
        <f>SUMIF('6. Expenses'!$E:$E,'7. Operations'!B48,'6. Expenses'!$F:$F)</f>
        <v>0</v>
      </c>
      <c r="H48" s="238" t="str">
        <f t="shared" si="5"/>
        <v/>
      </c>
    </row>
    <row r="49" spans="2:8" ht="15" customHeight="1" x14ac:dyDescent="0.2">
      <c r="B49" s="239" t="str">
        <f>'4. Budget Input'!B23</f>
        <v>Continuing Education</v>
      </c>
      <c r="C49" s="244"/>
      <c r="D49" s="251"/>
      <c r="E49" s="246">
        <f>'4. Budget Input'!H23</f>
        <v>0</v>
      </c>
      <c r="F49" s="154"/>
      <c r="G49" s="232">
        <f>SUMIF('6. Expenses'!$E:$E,'7. Operations'!B49,'6. Expenses'!$F:$F)</f>
        <v>0</v>
      </c>
      <c r="H49" s="238" t="str">
        <f t="shared" si="5"/>
        <v/>
      </c>
    </row>
    <row r="50" spans="2:8" ht="15" customHeight="1" x14ac:dyDescent="0.2">
      <c r="B50" s="239" t="str">
        <f>'4. Budget Input'!B24</f>
        <v>Executive Council</v>
      </c>
      <c r="C50" s="244"/>
      <c r="D50" s="251"/>
      <c r="E50" s="246">
        <f>'4. Budget Input'!H24</f>
        <v>0</v>
      </c>
      <c r="F50" s="154"/>
      <c r="G50" s="232">
        <f>SUMIF('6. Expenses'!$E:$E,'7. Operations'!B50,'6. Expenses'!$F:$F)</f>
        <v>0</v>
      </c>
      <c r="H50" s="238" t="str">
        <f t="shared" si="5"/>
        <v/>
      </c>
    </row>
    <row r="51" spans="2:8" ht="15" customHeight="1" x14ac:dyDescent="0.2">
      <c r="B51" s="239" t="str">
        <f>'4. Budget Input'!B25</f>
        <v>Historian</v>
      </c>
      <c r="C51" s="244"/>
      <c r="D51" s="251"/>
      <c r="E51" s="246">
        <f>'4. Budget Input'!H25</f>
        <v>0</v>
      </c>
      <c r="F51" s="154"/>
      <c r="G51" s="232">
        <f>SUMIF('6. Expenses'!$E:$E,'7. Operations'!B51,'6. Expenses'!$F:$F)</f>
        <v>0</v>
      </c>
      <c r="H51" s="238" t="str">
        <f t="shared" si="5"/>
        <v/>
      </c>
    </row>
    <row r="52" spans="2:8" ht="15" customHeight="1" x14ac:dyDescent="0.2">
      <c r="B52" s="239" t="str">
        <f>'4. Budget Input'!B26</f>
        <v>Health &amp; Safety</v>
      </c>
      <c r="C52" s="244"/>
      <c r="D52" s="251"/>
      <c r="E52" s="246">
        <f>'4. Budget Input'!H26</f>
        <v>0</v>
      </c>
      <c r="F52" s="154"/>
      <c r="G52" s="232">
        <f>SUMIF('6. Expenses'!$E:$E,'7. Operations'!B52,'6. Expenses'!$F:$F)</f>
        <v>0</v>
      </c>
      <c r="H52" s="238" t="str">
        <f t="shared" si="5"/>
        <v/>
      </c>
    </row>
    <row r="53" spans="2:8" ht="15" customHeight="1" x14ac:dyDescent="0.2">
      <c r="B53" s="239" t="str">
        <f>'4. Budget Input'!B27</f>
        <v>Campus Involvement</v>
      </c>
      <c r="C53" s="244"/>
      <c r="D53" s="251"/>
      <c r="E53" s="246">
        <f>'4. Budget Input'!H27</f>
        <v>0</v>
      </c>
      <c r="F53" s="154"/>
      <c r="G53" s="232">
        <f>SUMIF('6. Expenses'!$E:$E,'7. Operations'!B53,'6. Expenses'!$F:$F)</f>
        <v>0</v>
      </c>
      <c r="H53" s="238" t="str">
        <f t="shared" si="5"/>
        <v/>
      </c>
    </row>
    <row r="54" spans="2:8" ht="15" customHeight="1" x14ac:dyDescent="0.2">
      <c r="B54" s="239" t="str">
        <f>'4. Budget Input'!B28</f>
        <v>Community Service</v>
      </c>
      <c r="C54" s="244"/>
      <c r="D54" s="251"/>
      <c r="E54" s="246">
        <f>'4. Budget Input'!H28</f>
        <v>0</v>
      </c>
      <c r="F54" s="154"/>
      <c r="G54" s="232">
        <f>SUMIF('6. Expenses'!$E:$E,'7. Operations'!B54,'6. Expenses'!$F:$F)</f>
        <v>0</v>
      </c>
      <c r="H54" s="238" t="str">
        <f t="shared" si="5"/>
        <v/>
      </c>
    </row>
    <row r="55" spans="2:8" ht="15" customHeight="1" x14ac:dyDescent="0.2">
      <c r="B55" s="239" t="str">
        <f>'4. Budget Input'!B29</f>
        <v>Special Events</v>
      </c>
      <c r="C55" s="244"/>
      <c r="D55" s="251"/>
      <c r="E55" s="246">
        <f>'4. Budget Input'!H29</f>
        <v>0</v>
      </c>
      <c r="F55" s="154"/>
      <c r="G55" s="232">
        <f>SUMIF('6. Expenses'!$E:$E,'7. Operations'!B55,'6. Expenses'!$F:$F)</f>
        <v>0</v>
      </c>
      <c r="H55" s="238" t="str">
        <f t="shared" si="5"/>
        <v/>
      </c>
    </row>
    <row r="56" spans="2:8" ht="15" customHeight="1" x14ac:dyDescent="0.2">
      <c r="B56" s="239" t="str">
        <f>'4. Budget Input'!B30</f>
        <v>Composite</v>
      </c>
      <c r="C56" s="244"/>
      <c r="D56" s="251"/>
      <c r="E56" s="246">
        <f>'4. Budget Input'!H30</f>
        <v>0</v>
      </c>
      <c r="F56" s="154"/>
      <c r="G56" s="232">
        <f>SUMIF('6. Expenses'!$E:$E,'7. Operations'!B56,'6. Expenses'!$F:$F)</f>
        <v>0</v>
      </c>
      <c r="H56" s="238" t="str">
        <f t="shared" si="5"/>
        <v/>
      </c>
    </row>
    <row r="57" spans="2:8" ht="15" customHeight="1" x14ac:dyDescent="0.2">
      <c r="B57" s="239" t="str">
        <f>'4. Budget Input'!B31</f>
        <v>Philanthropy</v>
      </c>
      <c r="C57" s="244"/>
      <c r="D57" s="251"/>
      <c r="E57" s="246">
        <f>'4. Budget Input'!H31</f>
        <v>0</v>
      </c>
      <c r="F57" s="154"/>
      <c r="G57" s="232">
        <f>SUMIF('6. Expenses'!$E:$E,'7. Operations'!B57,'6. Expenses'!$F:$F)</f>
        <v>0</v>
      </c>
      <c r="H57" s="238" t="str">
        <f t="shared" si="5"/>
        <v/>
      </c>
    </row>
    <row r="58" spans="2:8" ht="15" customHeight="1" x14ac:dyDescent="0.2">
      <c r="B58" s="239" t="str">
        <f>'4. Budget Input'!B32</f>
        <v>Other Programming Expense 1</v>
      </c>
      <c r="C58" s="244"/>
      <c r="D58" s="253"/>
      <c r="E58" s="246">
        <f>'4. Budget Input'!H32</f>
        <v>0</v>
      </c>
      <c r="F58" s="154"/>
      <c r="G58" s="232">
        <f>SUMIF('6. Expenses'!$E:$E,'7. Operations'!B58,'6. Expenses'!$F:$F)</f>
        <v>0</v>
      </c>
      <c r="H58" s="238" t="str">
        <f t="shared" si="5"/>
        <v/>
      </c>
    </row>
    <row r="59" spans="2:8" ht="15" customHeight="1" x14ac:dyDescent="0.2">
      <c r="B59" s="239" t="str">
        <f>'4. Budget Input'!B33</f>
        <v>Other Programming Expense 2</v>
      </c>
      <c r="C59" s="244"/>
      <c r="D59" s="253"/>
      <c r="E59" s="246">
        <f>'4. Budget Input'!H33</f>
        <v>0</v>
      </c>
      <c r="F59" s="154"/>
      <c r="G59" s="232">
        <f>SUMIF('6. Expenses'!$E:$E,'7. Operations'!B59,'6. Expenses'!$F:$F)</f>
        <v>0</v>
      </c>
      <c r="H59" s="238" t="str">
        <f t="shared" si="5"/>
        <v/>
      </c>
    </row>
    <row r="60" spans="2:8" ht="15" customHeight="1" x14ac:dyDescent="0.2">
      <c r="B60" s="239" t="str">
        <f>'4. Budget Input'!B34</f>
        <v>Other Programming Expense 3</v>
      </c>
      <c r="C60" s="244"/>
      <c r="D60" s="253"/>
      <c r="E60" s="246">
        <f>'4. Budget Input'!H34</f>
        <v>0</v>
      </c>
      <c r="F60" s="154"/>
      <c r="G60" s="232">
        <f>SUMIF('6. Expenses'!$E:$E,'7. Operations'!B60,'6. Expenses'!$F:$F)</f>
        <v>0</v>
      </c>
      <c r="H60" s="238" t="str">
        <f>IF(E60&lt;&gt;0,G60/E60,"")</f>
        <v/>
      </c>
    </row>
    <row r="61" spans="2:8" ht="15" customHeight="1" x14ac:dyDescent="0.2">
      <c r="B61" s="239" t="str">
        <f>'4. Budget Input'!B35</f>
        <v>Other Programming Expense 4</v>
      </c>
      <c r="C61" s="244"/>
      <c r="D61" s="253"/>
      <c r="E61" s="246">
        <f>'4. Budget Input'!H35</f>
        <v>0</v>
      </c>
      <c r="F61" s="154"/>
      <c r="G61" s="232">
        <f>SUMIF('6. Expenses'!$E:$E,'7. Operations'!B61,'6. Expenses'!$F:$F)</f>
        <v>0</v>
      </c>
      <c r="H61" s="238" t="str">
        <f t="shared" ref="H61" si="6">IF(E61&lt;&gt;0,G61/E61,"")</f>
        <v/>
      </c>
    </row>
    <row r="62" spans="2:8" s="1" customFormat="1" ht="15" customHeight="1" thickBot="1" x14ac:dyDescent="0.25">
      <c r="B62" s="239" t="str">
        <f>'4. Budget Input'!B36</f>
        <v>Other Programming Expense 5</v>
      </c>
      <c r="C62" s="229"/>
      <c r="D62" s="230"/>
      <c r="E62" s="257">
        <f>'4. Budget Input'!H36</f>
        <v>0</v>
      </c>
      <c r="F62" s="154"/>
      <c r="G62" s="232">
        <f>SUMIF('6. Expenses'!$E:$E,'7. Operations'!B62,'6. Expenses'!$F:$F)</f>
        <v>0</v>
      </c>
      <c r="H62" s="237" t="str">
        <f>IF(E62&lt;&gt;0,G62/E62,"")</f>
        <v/>
      </c>
    </row>
    <row r="63" spans="2:8" ht="15" customHeight="1" thickBot="1" x14ac:dyDescent="0.25">
      <c r="B63" s="56" t="s">
        <v>39</v>
      </c>
      <c r="C63" s="51"/>
      <c r="D63" s="52"/>
      <c r="E63" s="53">
        <f>SUM(E40:E62)</f>
        <v>0</v>
      </c>
      <c r="F63" s="155"/>
      <c r="G63" s="54">
        <f>SUM(G40:G62)</f>
        <v>0</v>
      </c>
      <c r="H63" s="148">
        <f>IF(E63&lt;&gt;0,G63/E63,0)</f>
        <v>0</v>
      </c>
    </row>
    <row r="64" spans="2:8" s="1" customFormat="1" ht="15" customHeight="1" thickTop="1" x14ac:dyDescent="0.2">
      <c r="B64" s="32"/>
      <c r="C64" s="33"/>
      <c r="D64" s="34"/>
      <c r="E64" s="156"/>
      <c r="F64" s="154"/>
      <c r="G64" s="156"/>
      <c r="H64" s="149"/>
    </row>
    <row r="65" spans="2:8" ht="15" customHeight="1" thickBot="1" x14ac:dyDescent="0.25">
      <c r="B65" s="57" t="s">
        <v>4</v>
      </c>
      <c r="C65" s="81"/>
      <c r="D65" s="82"/>
      <c r="E65" s="83">
        <f>E16-E36-E63</f>
        <v>-4500</v>
      </c>
      <c r="F65" s="155"/>
      <c r="G65" s="84">
        <f>G16-G36-G63</f>
        <v>0</v>
      </c>
      <c r="H65" s="147"/>
    </row>
    <row r="66" spans="2:8" ht="13.5" thickTop="1" x14ac:dyDescent="0.2">
      <c r="E66" s="150"/>
      <c r="F66" s="151"/>
      <c r="G66" s="150"/>
      <c r="H66" s="150"/>
    </row>
  </sheetData>
  <mergeCells count="1">
    <mergeCell ref="K9:N12"/>
  </mergeCells>
  <phoneticPr fontId="2" type="noConversion"/>
  <conditionalFormatting sqref="K9:N12">
    <cfRule type="expression" dxfId="1" priority="1">
      <formula>$G$16/$E$16&gt;1</formula>
    </cfRule>
    <cfRule type="containsErrors" dxfId="0" priority="3">
      <formula>ISERROR(K9)</formula>
    </cfRule>
  </conditionalFormatting>
  <printOptions horizontalCentered="1"/>
  <pageMargins left="0.5" right="0.5" top="1" bottom="0.5" header="0.25" footer="0.25"/>
  <pageSetup scale="94" orientation="portrait" errors="dash" r:id="rId1"/>
  <headerFooter scaleWithDoc="0" alignWithMargins="0">
    <oddHeader>&amp;C&amp;"Verdana,Bold"&amp;11&amp;F
&amp;14&amp;A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41"/>
  <sheetViews>
    <sheetView showGridLines="0" zoomScale="80" zoomScaleNormal="80" workbookViewId="0">
      <selection activeCell="B8" sqref="B8"/>
    </sheetView>
  </sheetViews>
  <sheetFormatPr defaultRowHeight="11.25" x14ac:dyDescent="0.2"/>
  <cols>
    <col min="1" max="1" width="2.7109375" style="12" customWidth="1"/>
    <col min="2" max="2" width="26.42578125" style="12" customWidth="1"/>
    <col min="3" max="3" width="19.28515625" style="21" customWidth="1"/>
    <col min="4" max="4" width="1.7109375" style="22" customWidth="1"/>
    <col min="5" max="5" width="19.28515625" style="21" customWidth="1"/>
    <col min="6" max="6" width="14.7109375" style="23" customWidth="1"/>
    <col min="7" max="7" width="3.7109375" style="12" customWidth="1"/>
    <col min="8" max="8" width="49.42578125" style="12" bestFit="1" customWidth="1"/>
    <col min="9" max="9" width="19.28515625" style="12" customWidth="1"/>
    <col min="10" max="10" width="1.7109375" style="265" customWidth="1"/>
    <col min="11" max="11" width="19.28515625" style="12" customWidth="1"/>
    <col min="12" max="12" width="14.7109375" style="12" customWidth="1"/>
    <col min="13" max="21" width="9.140625" style="12"/>
    <col min="22" max="22" width="11.42578125" style="12" hidden="1" customWidth="1"/>
    <col min="23" max="23" width="11.5703125" style="12" hidden="1" customWidth="1"/>
    <col min="24" max="25" width="9.140625" style="12" hidden="1" customWidth="1"/>
    <col min="26" max="26" width="10.7109375" style="12" hidden="1" customWidth="1"/>
    <col min="27" max="27" width="11.42578125" style="12" hidden="1" customWidth="1"/>
    <col min="28" max="16384" width="9.140625" style="12"/>
  </cols>
  <sheetData>
    <row r="1" spans="2:27" ht="15" customHeight="1" x14ac:dyDescent="0.2"/>
    <row r="2" spans="2:27" ht="15" customHeight="1" x14ac:dyDescent="0.2"/>
    <row r="3" spans="2:27" ht="15" customHeight="1" x14ac:dyDescent="0.2"/>
    <row r="4" spans="2:27" ht="15" customHeight="1" x14ac:dyDescent="0.2"/>
    <row r="5" spans="2:27" ht="15" customHeight="1" x14ac:dyDescent="0.2"/>
    <row r="6" spans="2:27" ht="15" customHeight="1" x14ac:dyDescent="0.2"/>
    <row r="7" spans="2:27" ht="15" customHeight="1" x14ac:dyDescent="0.2"/>
    <row r="8" spans="2:27" ht="15" customHeight="1" x14ac:dyDescent="0.25">
      <c r="B8" s="32"/>
      <c r="C8" s="34"/>
      <c r="D8" s="35"/>
      <c r="E8" s="34"/>
      <c r="F8" s="36"/>
      <c r="G8" s="32"/>
      <c r="H8" s="32"/>
      <c r="I8" s="32"/>
      <c r="J8" s="266"/>
      <c r="K8" s="32"/>
      <c r="L8" s="32"/>
      <c r="V8" s="43" t="s">
        <v>93</v>
      </c>
      <c r="W8" s="43" t="s">
        <v>94</v>
      </c>
      <c r="X8" s="43" t="s">
        <v>95</v>
      </c>
      <c r="Y8" s="43" t="s">
        <v>96</v>
      </c>
      <c r="Z8" s="43" t="s">
        <v>97</v>
      </c>
      <c r="AA8" s="43" t="s">
        <v>98</v>
      </c>
    </row>
    <row r="9" spans="2:27" s="20" customFormat="1" ht="15" customHeight="1" x14ac:dyDescent="0.25">
      <c r="B9" s="119"/>
      <c r="C9" s="117"/>
      <c r="D9" s="30"/>
      <c r="E9" s="120"/>
      <c r="F9" s="40"/>
      <c r="G9" s="40"/>
      <c r="H9" s="40"/>
      <c r="I9" s="40"/>
      <c r="J9" s="38"/>
      <c r="K9" s="40"/>
      <c r="L9" s="40"/>
      <c r="V9" s="44">
        <f>'7. Operations'!G16</f>
        <v>0</v>
      </c>
      <c r="W9" s="49">
        <f>'7. Operations'!E16</f>
        <v>0</v>
      </c>
      <c r="X9" s="46">
        <v>0.1</v>
      </c>
      <c r="Y9" s="45" t="e">
        <f>V9/W9*180</f>
        <v>#DIV/0!</v>
      </c>
      <c r="Z9" s="45">
        <v>0</v>
      </c>
      <c r="AA9" s="45">
        <v>0</v>
      </c>
    </row>
    <row r="10" spans="2:27" ht="15" customHeight="1" x14ac:dyDescent="0.25">
      <c r="B10" s="32"/>
      <c r="C10" s="34"/>
      <c r="D10" s="35"/>
      <c r="E10" s="34"/>
      <c r="F10" s="36"/>
      <c r="G10" s="32"/>
      <c r="H10" s="32"/>
      <c r="I10" s="32"/>
      <c r="J10" s="266"/>
      <c r="K10" s="32"/>
      <c r="L10" s="32"/>
      <c r="V10" s="45"/>
      <c r="W10" s="45"/>
      <c r="X10" s="46">
        <v>0.1</v>
      </c>
      <c r="Y10" s="45"/>
      <c r="Z10" s="47" t="e">
        <f>-COS(RADIANS(Y9))</f>
        <v>#DIV/0!</v>
      </c>
      <c r="AA10" s="47" t="e">
        <f>SIN(RADIANS(Y9))</f>
        <v>#DIV/0!</v>
      </c>
    </row>
    <row r="11" spans="2:27" s="20" customFormat="1" ht="15" customHeight="1" x14ac:dyDescent="0.25">
      <c r="B11" s="75" t="s">
        <v>42</v>
      </c>
      <c r="C11" s="78" t="s">
        <v>55</v>
      </c>
      <c r="D11" s="30"/>
      <c r="E11" s="79" t="s">
        <v>56</v>
      </c>
      <c r="F11" s="80" t="s">
        <v>5</v>
      </c>
      <c r="G11" s="40"/>
      <c r="H11" s="75" t="s">
        <v>45</v>
      </c>
      <c r="I11" s="276" t="s">
        <v>169</v>
      </c>
      <c r="J11" s="267"/>
      <c r="K11" s="79" t="s">
        <v>56</v>
      </c>
      <c r="L11" s="80" t="s">
        <v>5</v>
      </c>
      <c r="V11" s="45"/>
      <c r="W11" s="45"/>
      <c r="X11" s="46">
        <v>0.1</v>
      </c>
      <c r="Y11" s="45"/>
      <c r="Z11" s="45"/>
      <c r="AA11" s="45"/>
    </row>
    <row r="12" spans="2:27" ht="15" customHeight="1" x14ac:dyDescent="0.25">
      <c r="B12" s="219" t="s">
        <v>8</v>
      </c>
      <c r="C12" s="222">
        <f>'7. Operations'!E16</f>
        <v>0</v>
      </c>
      <c r="D12" s="35"/>
      <c r="E12" s="232">
        <f>'7. Operations'!G16</f>
        <v>0</v>
      </c>
      <c r="F12" s="233" t="str">
        <f>IF(C12&lt;&gt;0,E12/C12,"")</f>
        <v/>
      </c>
      <c r="G12" s="32"/>
      <c r="H12" s="219" t="s">
        <v>12</v>
      </c>
      <c r="I12" s="277">
        <f>K12</f>
        <v>0</v>
      </c>
      <c r="J12" s="268"/>
      <c r="K12" s="232">
        <f>-SUMIF('5. Income'!$D$10:$D$189,'8. Summary'!H12,'5. Income'!$C$10:$C$189)</f>
        <v>0</v>
      </c>
      <c r="L12" s="233" t="str">
        <f>IF(I12&lt;&gt;0,K12/I12,"")</f>
        <v/>
      </c>
      <c r="V12" s="48"/>
      <c r="W12" s="48"/>
      <c r="X12" s="46">
        <v>0.1</v>
      </c>
      <c r="Y12" s="48"/>
      <c r="Z12" s="48"/>
      <c r="AA12" s="48"/>
    </row>
    <row r="13" spans="2:27" ht="15" customHeight="1" thickBot="1" x14ac:dyDescent="0.3">
      <c r="B13" s="258" t="s">
        <v>43</v>
      </c>
      <c r="C13" s="231">
        <f>'7. Operations'!E36+'7. Operations'!E63</f>
        <v>4500</v>
      </c>
      <c r="D13" s="35"/>
      <c r="E13" s="236">
        <f>'7. Operations'!G36+'7. Operations'!G63</f>
        <v>0</v>
      </c>
      <c r="F13" s="237">
        <f>IF(C13&lt;&gt;0,E13/C13,"")</f>
        <v>0</v>
      </c>
      <c r="G13" s="32"/>
      <c r="H13" s="243" t="s">
        <v>70</v>
      </c>
      <c r="I13" s="282">
        <f>'4. Budget Input'!O36</f>
        <v>0</v>
      </c>
      <c r="J13" s="269"/>
      <c r="K13" s="234">
        <f>SUMIF('6. Expenses'!$D$10:$D$203, '8. Summary'!H13,'6. Expenses'!$F$10:$F$203)</f>
        <v>0</v>
      </c>
      <c r="L13" s="237" t="str">
        <f t="shared" ref="L13:L17" si="0">IF(I13&lt;&gt;0,K13/I13,"")</f>
        <v/>
      </c>
      <c r="V13" s="48"/>
      <c r="W13" s="48"/>
      <c r="X13" s="46">
        <v>0.1</v>
      </c>
      <c r="Y13" s="48"/>
      <c r="Z13" s="48"/>
      <c r="AA13" s="48"/>
    </row>
    <row r="14" spans="2:27" s="11" customFormat="1" ht="15" customHeight="1" thickBot="1" x14ac:dyDescent="0.3">
      <c r="B14" s="50" t="s">
        <v>4</v>
      </c>
      <c r="C14" s="53">
        <f>C12-C13</f>
        <v>-4500</v>
      </c>
      <c r="D14" s="31"/>
      <c r="E14" s="54">
        <f>E12-E13</f>
        <v>0</v>
      </c>
      <c r="F14" s="58"/>
      <c r="G14" s="41"/>
      <c r="H14" s="243" t="s">
        <v>88</v>
      </c>
      <c r="I14" s="282">
        <f>'4. Budget Input'!O37</f>
        <v>0</v>
      </c>
      <c r="J14" s="270"/>
      <c r="K14" s="234">
        <f>SUMIF('6. Expenses'!$D$10:$D$203, '8. Summary'!H14,'6. Expenses'!$F$10:$F$203)</f>
        <v>0</v>
      </c>
      <c r="L14" s="238" t="str">
        <f t="shared" si="0"/>
        <v/>
      </c>
      <c r="V14" s="48"/>
      <c r="W14" s="48"/>
      <c r="X14" s="46">
        <v>0.5</v>
      </c>
      <c r="Y14" s="48"/>
      <c r="Z14" s="48"/>
      <c r="AA14" s="48"/>
    </row>
    <row r="15" spans="2:27" ht="15" customHeight="1" thickTop="1" x14ac:dyDescent="0.2">
      <c r="B15" s="32"/>
      <c r="C15" s="34"/>
      <c r="D15" s="35"/>
      <c r="E15" s="34"/>
      <c r="F15" s="36"/>
      <c r="G15" s="32"/>
      <c r="H15" s="243" t="s">
        <v>24</v>
      </c>
      <c r="I15" s="282">
        <f>'4. Budget Input'!O38</f>
        <v>0</v>
      </c>
      <c r="J15" s="271"/>
      <c r="K15" s="234">
        <f>SUMIF('6. Expenses'!$D$10:$D$203, '8. Summary'!H15,'6. Expenses'!$F$10:$F$203)</f>
        <v>0</v>
      </c>
      <c r="L15" s="238" t="str">
        <f t="shared" si="0"/>
        <v/>
      </c>
    </row>
    <row r="16" spans="2:27" s="20" customFormat="1" ht="15" customHeight="1" thickBot="1" x14ac:dyDescent="0.25">
      <c r="B16" s="85" t="s">
        <v>63</v>
      </c>
      <c r="C16" s="81"/>
      <c r="D16" s="86"/>
      <c r="E16" s="83">
        <f>E14+'4. Budget Input'!D9</f>
        <v>0</v>
      </c>
      <c r="F16" s="41"/>
      <c r="G16" s="40"/>
      <c r="H16" s="243" t="s">
        <v>41</v>
      </c>
      <c r="I16" s="279">
        <f>'4. Budget Input'!O39</f>
        <v>0</v>
      </c>
      <c r="J16" s="266"/>
      <c r="K16" s="234">
        <f>SUMIF('6. Expenses'!$D$10:$D$203, '8. Summary'!H16,'6. Expenses'!$F$10:$F$203)</f>
        <v>0</v>
      </c>
      <c r="L16" s="278" t="str">
        <f t="shared" si="0"/>
        <v/>
      </c>
    </row>
    <row r="17" spans="2:12" ht="15" customHeight="1" thickTop="1" thickBot="1" x14ac:dyDescent="0.25">
      <c r="B17" s="319"/>
      <c r="C17" s="319"/>
      <c r="D17" s="319"/>
      <c r="E17" s="319"/>
      <c r="F17" s="319"/>
      <c r="G17" s="32"/>
      <c r="H17" s="254" t="s">
        <v>89</v>
      </c>
      <c r="I17" s="280">
        <f>'4. Budget Input'!O40</f>
        <v>0</v>
      </c>
      <c r="J17" s="272"/>
      <c r="K17" s="236">
        <f>SUMIF('6. Expenses'!$D$10:$D$203, '8. Summary'!H17,'6. Expenses'!$F$10:$F$203)</f>
        <v>0</v>
      </c>
      <c r="L17" s="237" t="str">
        <f t="shared" si="0"/>
        <v/>
      </c>
    </row>
    <row r="18" spans="2:12" ht="15" customHeight="1" thickBot="1" x14ac:dyDescent="0.25">
      <c r="B18" s="32"/>
      <c r="C18" s="34"/>
      <c r="D18" s="35"/>
      <c r="E18" s="34"/>
      <c r="F18" s="36"/>
      <c r="G18" s="32"/>
      <c r="H18" s="50" t="s">
        <v>52</v>
      </c>
      <c r="I18" s="281">
        <f>SUM(I12:I17)</f>
        <v>0</v>
      </c>
      <c r="J18" s="273"/>
      <c r="K18" s="54">
        <f>SUM(K13:K17)-K12</f>
        <v>0</v>
      </c>
      <c r="L18" s="55"/>
    </row>
    <row r="19" spans="2:12" s="11" customFormat="1" ht="15" customHeight="1" thickTop="1" thickBot="1" x14ac:dyDescent="0.25">
      <c r="B19" s="57" t="s">
        <v>57</v>
      </c>
      <c r="C19" s="320">
        <f>IF(C12=0,0,E12/C12)</f>
        <v>0</v>
      </c>
      <c r="D19" s="321"/>
      <c r="E19" s="32"/>
      <c r="F19" s="32"/>
      <c r="G19" s="41"/>
      <c r="H19" s="32"/>
      <c r="I19" s="32"/>
      <c r="J19" s="266"/>
      <c r="K19" s="32"/>
      <c r="L19" s="32"/>
    </row>
    <row r="20" spans="2:12" s="24" customFormat="1" ht="15" customHeight="1" thickTop="1" x14ac:dyDescent="0.2">
      <c r="B20" s="32"/>
      <c r="C20" s="34"/>
      <c r="D20" s="35"/>
      <c r="E20" s="34"/>
      <c r="F20" s="36"/>
      <c r="G20" s="42"/>
      <c r="H20" s="41"/>
      <c r="I20" s="41"/>
      <c r="J20" s="37"/>
      <c r="K20" s="41"/>
      <c r="L20" s="41"/>
    </row>
    <row r="21" spans="2:12" s="24" customFormat="1" ht="15" customHeight="1" x14ac:dyDescent="0.2">
      <c r="B21" s="32"/>
      <c r="C21" s="34"/>
      <c r="D21" s="35"/>
      <c r="E21" s="34"/>
      <c r="F21" s="36"/>
      <c r="G21" s="42"/>
      <c r="H21" s="41"/>
      <c r="I21" s="41"/>
      <c r="J21" s="37"/>
      <c r="K21" s="41"/>
      <c r="L21" s="41"/>
    </row>
    <row r="22" spans="2:12" s="24" customFormat="1" ht="15" customHeight="1" x14ac:dyDescent="0.2">
      <c r="B22" s="32"/>
      <c r="C22" s="34"/>
      <c r="D22" s="35"/>
      <c r="E22" s="34"/>
      <c r="F22" s="36"/>
      <c r="G22" s="42"/>
      <c r="H22" s="41"/>
      <c r="I22" s="41"/>
      <c r="J22" s="37"/>
      <c r="K22" s="41"/>
      <c r="L22" s="41"/>
    </row>
    <row r="23" spans="2:12" s="24" customFormat="1" ht="15" customHeight="1" x14ac:dyDescent="0.2">
      <c r="B23" s="32"/>
      <c r="C23" s="34"/>
      <c r="D23" s="35"/>
      <c r="E23" s="34"/>
      <c r="F23" s="36"/>
      <c r="G23" s="42"/>
      <c r="H23" s="41"/>
      <c r="I23" s="41"/>
      <c r="J23" s="37"/>
      <c r="K23" s="41"/>
      <c r="L23" s="41"/>
    </row>
    <row r="24" spans="2:12" s="24" customFormat="1" ht="15" customHeight="1" x14ac:dyDescent="0.2">
      <c r="B24" s="32"/>
      <c r="C24" s="34"/>
      <c r="D24" s="35"/>
      <c r="E24" s="34"/>
      <c r="F24" s="36"/>
      <c r="G24" s="42"/>
      <c r="H24" s="41"/>
      <c r="I24" s="41"/>
      <c r="J24" s="37"/>
      <c r="K24" s="41"/>
      <c r="L24" s="41"/>
    </row>
    <row r="25" spans="2:12" s="20" customFormat="1" ht="15" customHeight="1" x14ac:dyDescent="0.2">
      <c r="B25" s="32"/>
      <c r="C25" s="34"/>
      <c r="D25" s="35"/>
      <c r="E25" s="34"/>
      <c r="F25" s="36"/>
      <c r="G25" s="40"/>
      <c r="H25" s="42"/>
      <c r="I25" s="42"/>
      <c r="J25" s="37"/>
      <c r="K25" s="42"/>
      <c r="L25" s="42"/>
    </row>
    <row r="26" spans="2:12" x14ac:dyDescent="0.2">
      <c r="H26" s="20"/>
      <c r="I26" s="20"/>
      <c r="J26" s="274"/>
      <c r="K26" s="20"/>
      <c r="L26" s="20"/>
    </row>
    <row r="28" spans="2:12" s="11" customFormat="1" ht="15" customHeight="1" x14ac:dyDescent="0.2">
      <c r="B28" s="12"/>
      <c r="C28" s="21"/>
      <c r="D28" s="22"/>
      <c r="E28" s="21"/>
      <c r="F28" s="23"/>
      <c r="H28" s="12"/>
      <c r="I28" s="12"/>
      <c r="J28" s="265"/>
      <c r="K28" s="12"/>
      <c r="L28" s="12"/>
    </row>
    <row r="29" spans="2:12" s="24" customFormat="1" ht="12.75" customHeight="1" x14ac:dyDescent="0.2">
      <c r="B29" s="12"/>
      <c r="C29" s="21"/>
      <c r="D29" s="22"/>
      <c r="E29" s="21"/>
      <c r="F29" s="23"/>
      <c r="H29" s="11"/>
      <c r="I29" s="11"/>
      <c r="J29" s="275"/>
      <c r="K29" s="11"/>
      <c r="L29" s="11"/>
    </row>
    <row r="30" spans="2:12" s="11" customFormat="1" ht="15" customHeight="1" x14ac:dyDescent="0.2">
      <c r="B30" s="12"/>
      <c r="C30" s="21"/>
      <c r="D30" s="22"/>
      <c r="E30" s="21"/>
      <c r="F30" s="23"/>
      <c r="H30" s="24"/>
      <c r="I30" s="24"/>
      <c r="J30" s="275"/>
      <c r="K30" s="24"/>
      <c r="L30" s="24"/>
    </row>
    <row r="31" spans="2:12" ht="15" customHeight="1" x14ac:dyDescent="0.2">
      <c r="H31" s="11"/>
      <c r="I31" s="11"/>
      <c r="J31" s="275"/>
      <c r="K31" s="11"/>
      <c r="L31" s="11"/>
    </row>
    <row r="32" spans="2: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2">
    <mergeCell ref="B17:F17"/>
    <mergeCell ref="C19:D19"/>
  </mergeCells>
  <phoneticPr fontId="2" type="noConversion"/>
  <dataValidations count="3">
    <dataValidation allowBlank="1" showInputMessage="1" showErrorMessage="1" prompt="Enter any remaining balance from a prior semester" sqref="E9" xr:uid="{7FFE72E5-69AB-40FA-983B-00D7C453DCE9}"/>
    <dataValidation allowBlank="1" showInputMessage="1" showErrorMessage="1" prompt="Enter OmegaFi service fee charged to your chapter. If you don't know this percentage, ask your chapter consultant" sqref="J13" xr:uid="{14B6C6CC-1135-4F85-97C3-A59853CD5C9C}"/>
    <dataValidation allowBlank="1" showInputMessage="1" showErrorMessage="1" prompt="Represents the actual A/R Contingency for the chapter during this term" sqref="J17" xr:uid="{48D239FB-A8D5-4505-8225-E54C29FC0F67}"/>
  </dataValidations>
  <printOptions horizontalCentered="1"/>
  <pageMargins left="0.5" right="0.5" top="1" bottom="0.5" header="0.25" footer="0.25"/>
  <pageSetup orientation="portrait" r:id="rId1"/>
  <headerFooter scaleWithDoc="0" alignWithMargins="0">
    <oddHeader>&amp;C&amp;"Verdana,Bold"&amp;11&amp;F
&amp;14&amp;A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s xmlns="ec616d46-387f-4737-9c0a-12e37eebc66e">
      <Url xsi:nil="true"/>
      <Description xsi:nil="true"/>
    </Links>
    <_Flow_SignoffStatus xmlns="ec616d46-387f-4737-9c0a-12e37eebc66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7A3BCF395F58408BA77C84991A4F88" ma:contentTypeVersion="16" ma:contentTypeDescription="Create a new document." ma:contentTypeScope="" ma:versionID="a7ac4475cdb99c4c803a9a5fa912615c">
  <xsd:schema xmlns:xsd="http://www.w3.org/2001/XMLSchema" xmlns:xs="http://www.w3.org/2001/XMLSchema" xmlns:p="http://schemas.microsoft.com/office/2006/metadata/properties" xmlns:ns2="053f3d6d-0fb1-47da-a972-f26e4be06785" xmlns:ns3="ec616d46-387f-4737-9c0a-12e37eebc66e" targetNamespace="http://schemas.microsoft.com/office/2006/metadata/properties" ma:root="true" ma:fieldsID="9489efce77c48fc4a02041fc96cb1a2d" ns2:_="" ns3:_="">
    <xsd:import namespace="053f3d6d-0fb1-47da-a972-f26e4be06785"/>
    <xsd:import namespace="ec616d46-387f-4737-9c0a-12e37eebc66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_Flow_SignoffStatus" minOccurs="0"/>
                <xsd:element ref="ns3:Link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f3d6d-0fb1-47da-a972-f26e4be067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616d46-387f-4737-9c0a-12e37eebc66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Sign-off status" ma:internalName="_x0024_Resources_x003a_core_x002c_Signoff_Status_x003b_">
      <xsd:simpleType>
        <xsd:restriction base="dms:Text"/>
      </xsd:simpleType>
    </xsd:element>
    <xsd:element name="Links" ma:index="19" nillable="true" ma:displayName="Links" ma:format="Hyperlink" ma:internalName="Link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18AC5-A59B-4E6D-B3FD-91C12113901E}">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053f3d6d-0fb1-47da-a972-f26e4be06785"/>
    <ds:schemaRef ds:uri="http://purl.org/dc/terms/"/>
    <ds:schemaRef ds:uri="ec616d46-387f-4737-9c0a-12e37eebc66e"/>
    <ds:schemaRef ds:uri="http://www.w3.org/XML/1998/namespace"/>
  </ds:schemaRefs>
</ds:datastoreItem>
</file>

<file path=customXml/itemProps2.xml><?xml version="1.0" encoding="utf-8"?>
<ds:datastoreItem xmlns:ds="http://schemas.openxmlformats.org/officeDocument/2006/customXml" ds:itemID="{2FD5DA1B-340C-4EA1-9D82-8E1C81A7C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f3d6d-0fb1-47da-a972-f26e4be06785"/>
    <ds:schemaRef ds:uri="ec616d46-387f-4737-9c0a-12e37eebc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F4CBAF-D3C0-4C2E-9A2C-84E87F73AA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1. Introduction</vt:lpstr>
      <vt:lpstr>2. Fee Structure</vt:lpstr>
      <vt:lpstr>3. Roster</vt:lpstr>
      <vt:lpstr>4. Budget Input</vt:lpstr>
      <vt:lpstr>Data</vt:lpstr>
      <vt:lpstr>5. Income</vt:lpstr>
      <vt:lpstr>6. Expenses</vt:lpstr>
      <vt:lpstr>7. Operations</vt:lpstr>
      <vt:lpstr>8. Summary</vt:lpstr>
      <vt:lpstr>Resources</vt:lpstr>
      <vt:lpstr>Administrative_Expenses</vt:lpstr>
      <vt:lpstr>Chapter_Operations</vt:lpstr>
      <vt:lpstr>ExpenseType</vt:lpstr>
      <vt:lpstr>'7. Operations'!IncomeType</vt:lpstr>
      <vt:lpstr>IncomeType</vt:lpstr>
      <vt:lpstr>MemberCharge</vt:lpstr>
      <vt:lpstr>MemberName</vt:lpstr>
      <vt:lpstr>MemberType</vt:lpstr>
      <vt:lpstr>'2. Fee Structure'!Print_Area</vt:lpstr>
      <vt:lpstr>'8. Summary'!Print_Area</vt:lpstr>
      <vt:lpstr>'3. Roster'!Print_Titles</vt:lpstr>
      <vt:lpstr>'5. Income'!Print_Titles</vt:lpstr>
      <vt:lpstr>'6. Expenses'!Print_Titles</vt:lpstr>
      <vt:lpstr>YesNo</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Chapter Budget</dc:title>
  <dc:subject>Resources</dc:subject>
  <dc:creator>Pi Kappa Alpha</dc:creator>
  <cp:lastModifiedBy>Jared Campbell</cp:lastModifiedBy>
  <cp:lastPrinted>2011-12-16T19:35:01Z</cp:lastPrinted>
  <dcterms:created xsi:type="dcterms:W3CDTF">2004-06-10T13:42:58Z</dcterms:created>
  <dcterms:modified xsi:type="dcterms:W3CDTF">2020-07-09T18:13:03Z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0x0101002C7A3BCF395F58408BA77C84991A4F88</vt:lpwstr>
  </property>
</Properties>
</file>