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https://pikes.sharepoint.com/Shared Documents/Finance/Chapter Finances/Treasurer Resources/"/>
    </mc:Choice>
  </mc:AlternateContent>
  <xr:revisionPtr revIDLastSave="14" documentId="8_{03197839-EBF8-4282-996A-8128EEFEA467}" xr6:coauthVersionLast="45" xr6:coauthVersionMax="45" xr10:uidLastSave="{83A6E4E8-251E-4B98-A80E-DCFBD2DD9354}"/>
  <bookViews>
    <workbookView xWindow="-120" yWindow="-120" windowWidth="20730" windowHeight="11160" xr2:uid="{00000000-000D-0000-FFFF-FFFF00000000}"/>
  </bookViews>
  <sheets>
    <sheet name="1. Introduction" sheetId="13" r:id="rId1"/>
    <sheet name="2. Fee Structure" sheetId="9" r:id="rId2"/>
    <sheet name="3. Roster" sheetId="8" r:id="rId3"/>
    <sheet name="4. Operations Budget Input" sheetId="14" r:id="rId4"/>
    <sheet name="Data" sheetId="20" state="hidden" r:id="rId5"/>
    <sheet name="5. Housing Budget Input" sheetId="16" r:id="rId6"/>
    <sheet name="6. Income" sheetId="18" r:id="rId7"/>
    <sheet name="7. Expenses" sheetId="19" r:id="rId8"/>
    <sheet name="8. Operations Budget" sheetId="10" r:id="rId9"/>
    <sheet name="9. Housing Budget" sheetId="17" r:id="rId10"/>
    <sheet name="10. Summary" sheetId="12" r:id="rId11"/>
    <sheet name="Resources" sheetId="15" state="hidden" r:id="rId12"/>
  </sheets>
  <externalReferences>
    <externalReference r:id="rId13"/>
  </externalReferences>
  <definedNames>
    <definedName name="Administrative_Expenses">Resources!$C$30:$C$49</definedName>
    <definedName name="Chapter_Operations">Resources!$C$5:$C$27</definedName>
    <definedName name="Dates">OFFSET('[1]Automatic Chart Updates'!$A$2,0,0,COUNTA('[1]Automatic Chart Updates'!$A:$A)-1,1)</definedName>
    <definedName name="ExpenseType">'2. Fee Structure'!$B$25:$B$67</definedName>
    <definedName name="Housing">Resources!$C$52:$C$57</definedName>
    <definedName name="IncomeType" localSheetId="8">'8. Operations Budget'!$B$11:$B$15</definedName>
    <definedName name="IncomeType" localSheetId="9">'9. Housing Budget'!#REF!</definedName>
    <definedName name="IncomeType">'2. Fee Structure'!$C$25:$C$31</definedName>
    <definedName name="Kitchen">Resources!$C$61:$C$66</definedName>
    <definedName name="MemberCharge">'2. Fee Structure'!$B$11:$C$15</definedName>
    <definedName name="MemberName">'3. Roster'!$B$10:$B$169</definedName>
    <definedName name="MemberType">'2. Fee Structure'!$B$11:$B$12</definedName>
    <definedName name="Metric1">OFFSET('[1]Dynamic Dashboard'!$S$5,0,MATCH('[1]Dynamic Dashboard'!$Y$14,'[1]Dynamic Dashboard'!$S$4:$AF$4,0)-1,6,1)</definedName>
    <definedName name="Metric2">OFFSET('[1]Dynamic Dashboard'!$S$5,0,MATCH('[1]Dynamic Dashboard'!$AB$14,'[1]Dynamic Dashboard'!$S$4:$AF$4,0)-1,6,1)</definedName>
    <definedName name="_xlnm.Print_Area" localSheetId="10">'10. Summary'!$B$9:$F$32</definedName>
    <definedName name="_xlnm.Print_Area" localSheetId="1">'2. Fee Structure'!$B$10:$C$15</definedName>
    <definedName name="_xlnm.Print_Titles" localSheetId="2">'3. Roster'!$9:$9</definedName>
    <definedName name="_xlnm.Print_Titles" localSheetId="6">'6. Income'!$9:$9</definedName>
    <definedName name="_xlnm.Print_Titles" localSheetId="7">'7. Expenses'!$9:$9</definedName>
    <definedName name="Revenue">OFFSET('[1]Custom Pacing Chart'!$C$1,1,0,COUNTIF('[1]Custom Pacing Chart'!$C:$C,"&gt;0"),1)</definedName>
    <definedName name="scrollx">OFFSET('[1]Scroll &amp; Zoom Charts'!$B$3,'[1]Scroll &amp; Zoom Charts'!$D$18,0,'[1]Scroll &amp; Zoom Charts'!$D$17,1)</definedName>
    <definedName name="scrolly">OFFSET('[1]Scroll &amp; Zoom Charts'!$C$3,'[1]Scroll &amp; Zoom Charts'!$D$18,0,'[1]Scroll &amp; Zoom Charts'!$D$17,1)</definedName>
    <definedName name="scrolly2">OFFSET('[1]Scroll &amp; Zoom Charts'!$E$3,'[1]Scroll &amp; Zoom Charts'!$D$18,0,'[1]Scroll &amp; Zoom Charts'!$D$17,1)</definedName>
    <definedName name="Temperatures">OFFSET('[1]Automatic Chart Updates'!$B$2,0,0,COUNTA('[1]Automatic Chart Updates'!$B:$B)-1,1)</definedName>
    <definedName name="YesNo">'2. Fee Structure'!$E$25:$E$26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6" i="14" l="1"/>
  <c r="E13" i="12" l="1"/>
  <c r="G65" i="10"/>
  <c r="E34" i="10"/>
  <c r="E33" i="10"/>
  <c r="E32" i="10"/>
  <c r="E31" i="10"/>
  <c r="E30" i="10"/>
  <c r="E29" i="10"/>
  <c r="E28" i="10"/>
  <c r="E27" i="10"/>
  <c r="E26" i="10"/>
  <c r="E25" i="10"/>
  <c r="E24" i="10"/>
  <c r="E23" i="10"/>
  <c r="G22" i="10" l="1"/>
  <c r="H22" i="10" s="1"/>
  <c r="E22" i="10"/>
  <c r="K14" i="12" l="1"/>
  <c r="K15" i="12"/>
  <c r="K16" i="12"/>
  <c r="K17" i="12"/>
  <c r="K13" i="12"/>
  <c r="K12" i="12"/>
  <c r="G23" i="10" l="1"/>
  <c r="I12" i="12"/>
  <c r="I16" i="12"/>
  <c r="L16" i="12" s="1"/>
  <c r="H23" i="10" l="1"/>
  <c r="K18" i="12"/>
  <c r="L12" i="12" l="1"/>
  <c r="B27" i="17"/>
  <c r="B28" i="17"/>
  <c r="B29" i="17"/>
  <c r="G29" i="17" s="1"/>
  <c r="B30" i="17"/>
  <c r="G30" i="17" s="1"/>
  <c r="B49" i="17"/>
  <c r="B50" i="17"/>
  <c r="B51" i="17"/>
  <c r="G51" i="17" s="1"/>
  <c r="B52" i="17"/>
  <c r="G52" i="17" s="1"/>
  <c r="G21" i="16"/>
  <c r="H21" i="16"/>
  <c r="E28" i="17" s="1"/>
  <c r="G22" i="16"/>
  <c r="H22" i="16"/>
  <c r="E29" i="17" s="1"/>
  <c r="H29" i="17" s="1"/>
  <c r="G23" i="16"/>
  <c r="H23" i="16"/>
  <c r="E30" i="17" s="1"/>
  <c r="H30" i="17" s="1"/>
  <c r="G32" i="16"/>
  <c r="H32" i="16"/>
  <c r="E51" i="17" s="1"/>
  <c r="H51" i="17" s="1"/>
  <c r="G33" i="16"/>
  <c r="H33" i="16"/>
  <c r="E52" i="17" s="1"/>
  <c r="H52" i="17" s="1"/>
  <c r="G34" i="16"/>
  <c r="H34" i="16"/>
  <c r="G40" i="17"/>
  <c r="H40" i="17"/>
  <c r="E45" i="17"/>
  <c r="E46" i="17"/>
  <c r="H46" i="17" s="1"/>
  <c r="E47" i="17"/>
  <c r="H47" i="17" s="1"/>
  <c r="E48" i="17"/>
  <c r="H48" i="17" s="1"/>
  <c r="E49" i="17"/>
  <c r="H49" i="17" s="1"/>
  <c r="E44" i="17"/>
  <c r="H44" i="17" s="1"/>
  <c r="H45" i="17" l="1"/>
  <c r="F22" i="12" l="1"/>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0" i="8"/>
  <c r="G14" i="17"/>
  <c r="G16" i="17"/>
  <c r="G17" i="17"/>
  <c r="G12" i="10"/>
  <c r="G13" i="10"/>
  <c r="G14" i="10"/>
  <c r="G15" i="10"/>
  <c r="G11" i="10"/>
  <c r="G20" i="10"/>
  <c r="G21" i="10"/>
  <c r="G24" i="10"/>
  <c r="G25" i="10"/>
  <c r="G26" i="10"/>
  <c r="G27" i="10"/>
  <c r="G28" i="10"/>
  <c r="G29" i="10"/>
  <c r="G30" i="10"/>
  <c r="G31" i="10"/>
  <c r="G32" i="10"/>
  <c r="G33" i="10"/>
  <c r="G34" i="10"/>
  <c r="G35" i="10"/>
  <c r="G19" i="10"/>
  <c r="E23" i="17"/>
  <c r="H23" i="17" s="1"/>
  <c r="E24" i="17"/>
  <c r="H24" i="17" s="1"/>
  <c r="E25" i="17"/>
  <c r="H25" i="17" s="1"/>
  <c r="E26" i="17"/>
  <c r="H26" i="17" s="1"/>
  <c r="E22" i="17"/>
  <c r="C14" i="17"/>
  <c r="E14" i="17" s="1"/>
  <c r="H14" i="17" s="1"/>
  <c r="B23" i="17"/>
  <c r="G23" i="17" s="1"/>
  <c r="B24" i="17"/>
  <c r="G24" i="17" s="1"/>
  <c r="B25" i="17"/>
  <c r="G25" i="17" s="1"/>
  <c r="B26" i="17"/>
  <c r="G26" i="17" s="1"/>
  <c r="G27" i="17"/>
  <c r="G28" i="17"/>
  <c r="B22" i="17"/>
  <c r="G22" i="17" s="1"/>
  <c r="B45" i="17"/>
  <c r="G45" i="17" s="1"/>
  <c r="B46" i="17"/>
  <c r="G46" i="17" s="1"/>
  <c r="B47" i="17"/>
  <c r="G47" i="17" s="1"/>
  <c r="B48" i="17"/>
  <c r="G48" i="17" s="1"/>
  <c r="G49" i="17"/>
  <c r="G50" i="17"/>
  <c r="B44" i="17"/>
  <c r="G44" i="17" s="1"/>
  <c r="B38" i="17"/>
  <c r="B39" i="17"/>
  <c r="G39" i="17" s="1"/>
  <c r="B37" i="17"/>
  <c r="B12" i="17"/>
  <c r="B13" i="17"/>
  <c r="G13" i="17" s="1"/>
  <c r="B11" i="17"/>
  <c r="G29" i="16"/>
  <c r="G30" i="16"/>
  <c r="G31" i="16"/>
  <c r="G16" i="10" l="1"/>
  <c r="G31" i="17"/>
  <c r="H22" i="17"/>
  <c r="G53" i="17"/>
  <c r="E24" i="12" s="1"/>
  <c r="C17" i="17"/>
  <c r="E17" i="17" s="1"/>
  <c r="H17" i="17" s="1"/>
  <c r="C11" i="17"/>
  <c r="G11" i="17"/>
  <c r="D11" i="17"/>
  <c r="G12" i="17"/>
  <c r="C12" i="17"/>
  <c r="D12" i="17"/>
  <c r="G37" i="17"/>
  <c r="C37" i="17"/>
  <c r="D38" i="17"/>
  <c r="C38" i="17"/>
  <c r="G38" i="17"/>
  <c r="D37" i="17"/>
  <c r="C39" i="17"/>
  <c r="D13" i="17"/>
  <c r="D39" i="17"/>
  <c r="C13" i="17"/>
  <c r="C16" i="17" s="1"/>
  <c r="E16" i="17" s="1"/>
  <c r="H16" i="17" s="1"/>
  <c r="AC10" i="10" l="1"/>
  <c r="E11" i="17"/>
  <c r="H11" i="17" s="1"/>
  <c r="E12" i="17"/>
  <c r="H12" i="17" s="1"/>
  <c r="G19" i="17"/>
  <c r="E37" i="17"/>
  <c r="H37" i="17" s="1"/>
  <c r="E38" i="17"/>
  <c r="H38" i="17" s="1"/>
  <c r="G41" i="17"/>
  <c r="E39" i="17"/>
  <c r="E13" i="17"/>
  <c r="H13" i="17" s="1"/>
  <c r="E18" i="12" l="1"/>
  <c r="T11" i="17"/>
  <c r="E19" i="17"/>
  <c r="K11" i="17" s="1"/>
  <c r="E41" i="17"/>
  <c r="C23" i="12" s="1"/>
  <c r="H39" i="17"/>
  <c r="Z15" i="12"/>
  <c r="E23" i="12"/>
  <c r="E25" i="12" s="1"/>
  <c r="T38" i="17"/>
  <c r="K35" i="17" l="1"/>
  <c r="T10" i="17"/>
  <c r="T13" i="17" s="1"/>
  <c r="C18" i="12"/>
  <c r="F18" i="12" s="1"/>
  <c r="H41" i="17"/>
  <c r="T37" i="17"/>
  <c r="T40" i="17" s="1"/>
  <c r="F23" i="12"/>
  <c r="T12" i="17" l="1"/>
  <c r="T39" i="17"/>
  <c r="I11" i="8" l="1"/>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0" i="8"/>
  <c r="E19" i="12" l="1"/>
  <c r="E20" i="12" s="1"/>
  <c r="G56" i="17"/>
  <c r="H19" i="17"/>
  <c r="F204" i="19" l="1"/>
  <c r="C190" i="18"/>
  <c r="G28" i="16"/>
  <c r="G27" i="16"/>
  <c r="G26" i="16"/>
  <c r="G25" i="16"/>
  <c r="G20" i="16"/>
  <c r="G19" i="16"/>
  <c r="G18" i="16"/>
  <c r="G17" i="16"/>
  <c r="G16" i="16"/>
  <c r="G15" i="16"/>
  <c r="G14" i="16"/>
  <c r="W8" i="12"/>
  <c r="N20" i="14" l="1"/>
  <c r="N19" i="14"/>
  <c r="K13" i="8" l="1"/>
  <c r="K11" i="8"/>
  <c r="K12" i="8"/>
  <c r="K10" i="8"/>
  <c r="C24" i="15" l="1"/>
  <c r="C25" i="15"/>
  <c r="C26" i="15"/>
  <c r="C27" i="15"/>
  <c r="C20" i="15"/>
  <c r="C21" i="15"/>
  <c r="C22" i="15"/>
  <c r="C23" i="15"/>
  <c r="C6" i="15"/>
  <c r="C7" i="15"/>
  <c r="C8" i="15"/>
  <c r="C9" i="15"/>
  <c r="C10" i="15"/>
  <c r="C11" i="15"/>
  <c r="C12" i="15"/>
  <c r="C13" i="15"/>
  <c r="C14" i="15"/>
  <c r="C15" i="15"/>
  <c r="C16" i="15"/>
  <c r="C17" i="15"/>
  <c r="C18" i="15"/>
  <c r="C19" i="15"/>
  <c r="C5" i="15"/>
  <c r="B38" i="14" l="1"/>
  <c r="B39" i="14"/>
  <c r="B40" i="14"/>
  <c r="B41" i="14"/>
  <c r="B42" i="14"/>
  <c r="B43" i="14"/>
  <c r="B44" i="14"/>
  <c r="B45" i="14"/>
  <c r="B46" i="14"/>
  <c r="B47" i="14"/>
  <c r="B48" i="14"/>
  <c r="B49" i="14"/>
  <c r="B50" i="14"/>
  <c r="B51" i="14"/>
  <c r="B52" i="14"/>
  <c r="B53" i="14"/>
  <c r="B54" i="14"/>
  <c r="B55" i="14"/>
  <c r="B56" i="14"/>
  <c r="B57" i="14"/>
  <c r="B58" i="14"/>
  <c r="B37" i="14"/>
  <c r="E41" i="10" l="1"/>
  <c r="E42" i="10"/>
  <c r="E43" i="10"/>
  <c r="E44" i="10"/>
  <c r="E45" i="10"/>
  <c r="E46" i="10"/>
  <c r="E47" i="10"/>
  <c r="E48" i="10"/>
  <c r="E49" i="10"/>
  <c r="E50" i="10"/>
  <c r="E51" i="10"/>
  <c r="E52" i="10"/>
  <c r="E53" i="10"/>
  <c r="E54" i="10"/>
  <c r="E55" i="10"/>
  <c r="E56" i="10"/>
  <c r="E57" i="10"/>
  <c r="E58" i="10"/>
  <c r="E59" i="10"/>
  <c r="E60" i="10"/>
  <c r="E61" i="10"/>
  <c r="E62" i="10"/>
  <c r="E40" i="10"/>
  <c r="E21" i="10"/>
  <c r="E20" i="10"/>
  <c r="E19" i="10"/>
  <c r="O28" i="14"/>
  <c r="M23" i="14"/>
  <c r="O23" i="14" s="1"/>
  <c r="M22" i="14"/>
  <c r="O22" i="14" s="1"/>
  <c r="M19" i="14"/>
  <c r="O19" i="14" s="1"/>
  <c r="M21" i="14"/>
  <c r="O21" i="14" s="1"/>
  <c r="M20" i="14"/>
  <c r="O20" i="14" s="1"/>
  <c r="B41" i="10"/>
  <c r="G41" i="10" s="1"/>
  <c r="B42" i="10"/>
  <c r="G42" i="10" s="1"/>
  <c r="B43" i="10"/>
  <c r="G43" i="10" s="1"/>
  <c r="B44" i="10"/>
  <c r="G44" i="10" s="1"/>
  <c r="B45" i="10"/>
  <c r="G45" i="10" s="1"/>
  <c r="B46" i="10"/>
  <c r="G46" i="10" s="1"/>
  <c r="B47" i="10"/>
  <c r="G47" i="10" s="1"/>
  <c r="B48" i="10"/>
  <c r="G48" i="10" s="1"/>
  <c r="B49" i="10"/>
  <c r="G49" i="10" s="1"/>
  <c r="B50" i="10"/>
  <c r="G50" i="10" s="1"/>
  <c r="B51" i="10"/>
  <c r="G51" i="10" s="1"/>
  <c r="B52" i="10"/>
  <c r="G52" i="10" s="1"/>
  <c r="B53" i="10"/>
  <c r="G53" i="10" s="1"/>
  <c r="B54" i="10"/>
  <c r="G54" i="10" s="1"/>
  <c r="B55" i="10"/>
  <c r="G55" i="10" s="1"/>
  <c r="B56" i="10"/>
  <c r="G56" i="10" s="1"/>
  <c r="B57" i="10"/>
  <c r="G57" i="10" s="1"/>
  <c r="B58" i="10"/>
  <c r="G58" i="10" s="1"/>
  <c r="B59" i="10"/>
  <c r="G59" i="10" s="1"/>
  <c r="B60" i="10"/>
  <c r="G60" i="10" s="1"/>
  <c r="B61" i="10"/>
  <c r="G61" i="10" s="1"/>
  <c r="B62" i="10"/>
  <c r="G62" i="10" s="1"/>
  <c r="B40" i="10"/>
  <c r="G40" i="10" s="1"/>
  <c r="G15" i="14"/>
  <c r="G16" i="14"/>
  <c r="G17" i="14"/>
  <c r="G18" i="14"/>
  <c r="G19" i="14"/>
  <c r="G20" i="14"/>
  <c r="G21" i="14"/>
  <c r="G22" i="14"/>
  <c r="G23" i="14"/>
  <c r="G24" i="14"/>
  <c r="G25" i="14"/>
  <c r="G26" i="14"/>
  <c r="G27" i="14"/>
  <c r="G28" i="14"/>
  <c r="G29" i="14"/>
  <c r="G30" i="14"/>
  <c r="G31" i="14"/>
  <c r="G32" i="14"/>
  <c r="G33" i="14"/>
  <c r="G34" i="14"/>
  <c r="G35" i="14"/>
  <c r="G36" i="14"/>
  <c r="G14" i="14"/>
  <c r="E63" i="10" l="1"/>
  <c r="H63" i="10" s="1"/>
  <c r="H170" i="8"/>
  <c r="K125" i="8" l="1"/>
  <c r="K123" i="8"/>
  <c r="K121" i="8"/>
  <c r="K99" i="8"/>
  <c r="K97" i="8"/>
  <c r="K95" i="8"/>
  <c r="K93" i="8"/>
  <c r="K91" i="8"/>
  <c r="K89" i="8"/>
  <c r="K87" i="8"/>
  <c r="K85" i="8"/>
  <c r="K83" i="8"/>
  <c r="K81" i="8"/>
  <c r="K79" i="8"/>
  <c r="K77" i="8"/>
  <c r="K75" i="8"/>
  <c r="K73" i="8"/>
  <c r="K71" i="8"/>
  <c r="K69" i="8"/>
  <c r="K67" i="8"/>
  <c r="K31" i="8"/>
  <c r="K29" i="8"/>
  <c r="K27" i="8"/>
  <c r="K25" i="8"/>
  <c r="K19" i="8"/>
  <c r="K17" i="8"/>
  <c r="K127" i="8"/>
  <c r="K65" i="8"/>
  <c r="K120" i="8"/>
  <c r="K24" i="8"/>
  <c r="K62" i="8"/>
  <c r="K60" i="8"/>
  <c r="K58" i="8"/>
  <c r="K56" i="8"/>
  <c r="K54" i="8"/>
  <c r="K52" i="8"/>
  <c r="K50" i="8"/>
  <c r="K48" i="8"/>
  <c r="K46" i="8"/>
  <c r="K44" i="8"/>
  <c r="K42" i="8"/>
  <c r="K40" i="8"/>
  <c r="K38" i="8"/>
  <c r="K36" i="8"/>
  <c r="K34" i="8"/>
  <c r="K32" i="8"/>
  <c r="K30" i="8"/>
  <c r="K28" i="8"/>
  <c r="K26" i="8"/>
  <c r="K63" i="8"/>
  <c r="K168" i="8"/>
  <c r="K164" i="8"/>
  <c r="K160" i="8"/>
  <c r="K156" i="8"/>
  <c r="K152" i="8"/>
  <c r="K148" i="8"/>
  <c r="K144" i="8"/>
  <c r="K140" i="8"/>
  <c r="K136" i="8"/>
  <c r="K134" i="8"/>
  <c r="K130" i="8"/>
  <c r="K128" i="8"/>
  <c r="K117" i="8"/>
  <c r="K115" i="8"/>
  <c r="K111" i="8"/>
  <c r="K107" i="8"/>
  <c r="K103" i="8"/>
  <c r="K61" i="8"/>
  <c r="K59" i="8"/>
  <c r="K57" i="8"/>
  <c r="K22" i="8"/>
  <c r="K20" i="8"/>
  <c r="K18" i="8"/>
  <c r="K16" i="8"/>
  <c r="K166" i="8"/>
  <c r="K162" i="8"/>
  <c r="K158" i="8"/>
  <c r="K154" i="8"/>
  <c r="K150" i="8"/>
  <c r="K146" i="8"/>
  <c r="K142" i="8"/>
  <c r="K138" i="8"/>
  <c r="K132" i="8"/>
  <c r="K119" i="8"/>
  <c r="K113" i="8"/>
  <c r="K109" i="8"/>
  <c r="K105" i="8"/>
  <c r="K101" i="8"/>
  <c r="K126" i="8"/>
  <c r="K124" i="8"/>
  <c r="K122" i="8"/>
  <c r="K169" i="8"/>
  <c r="K167" i="8"/>
  <c r="K163" i="8"/>
  <c r="K161" i="8"/>
  <c r="K159" i="8"/>
  <c r="K157" i="8"/>
  <c r="K155" i="8"/>
  <c r="K153" i="8"/>
  <c r="K151" i="8"/>
  <c r="K149" i="8"/>
  <c r="K147" i="8"/>
  <c r="K145" i="8"/>
  <c r="K143" i="8"/>
  <c r="K141" i="8"/>
  <c r="K139" i="8"/>
  <c r="K137" i="8"/>
  <c r="K135" i="8"/>
  <c r="K133" i="8"/>
  <c r="K131" i="8"/>
  <c r="K129" i="8"/>
  <c r="K118" i="8"/>
  <c r="K116" i="8"/>
  <c r="K114" i="8"/>
  <c r="K112" i="8"/>
  <c r="K110" i="8"/>
  <c r="K108" i="8"/>
  <c r="K106" i="8"/>
  <c r="K104" i="8"/>
  <c r="K102" i="8"/>
  <c r="K100" i="8"/>
  <c r="K98" i="8"/>
  <c r="K96" i="8"/>
  <c r="K94" i="8"/>
  <c r="K92" i="8"/>
  <c r="K90" i="8"/>
  <c r="K88" i="8"/>
  <c r="K86" i="8"/>
  <c r="K84" i="8"/>
  <c r="K82" i="8"/>
  <c r="K80" i="8"/>
  <c r="K78" i="8"/>
  <c r="K76" i="8"/>
  <c r="K74" i="8"/>
  <c r="K72" i="8"/>
  <c r="K70" i="8"/>
  <c r="K68" i="8"/>
  <c r="K66" i="8"/>
  <c r="K64" i="8"/>
  <c r="K55" i="8"/>
  <c r="K53" i="8"/>
  <c r="K51" i="8"/>
  <c r="K49" i="8"/>
  <c r="K47" i="8"/>
  <c r="K45" i="8"/>
  <c r="K43" i="8"/>
  <c r="K41" i="8"/>
  <c r="K39" i="8"/>
  <c r="K37" i="8"/>
  <c r="K35" i="8"/>
  <c r="K33" i="8"/>
  <c r="K23" i="8"/>
  <c r="K21" i="8"/>
  <c r="K165" i="8"/>
  <c r="E15" i="10"/>
  <c r="G63" i="10" l="1"/>
  <c r="H61" i="10"/>
  <c r="H62" i="10"/>
  <c r="C11" i="10" l="1"/>
  <c r="H25" i="10" s="1"/>
  <c r="H34" i="10" l="1"/>
  <c r="H24" i="10"/>
  <c r="H21" i="10"/>
  <c r="H20" i="10"/>
  <c r="H19" i="10"/>
  <c r="B65" i="9" l="1"/>
  <c r="H55" i="10" l="1"/>
  <c r="H56" i="10"/>
  <c r="H57" i="10"/>
  <c r="H58" i="10"/>
  <c r="H59" i="10"/>
  <c r="K14" i="8" l="1"/>
  <c r="K15" i="8"/>
  <c r="D13" i="10" l="1"/>
  <c r="C13" i="10"/>
  <c r="C12" i="10"/>
  <c r="B61" i="9"/>
  <c r="B59" i="9"/>
  <c r="B60" i="9"/>
  <c r="C28" i="9"/>
  <c r="B32" i="9"/>
  <c r="B33" i="9"/>
  <c r="B34" i="9"/>
  <c r="B35" i="9"/>
  <c r="B170" i="8"/>
  <c r="H30" i="10"/>
  <c r="B37" i="9"/>
  <c r="B57" i="9"/>
  <c r="B58" i="9"/>
  <c r="D11" i="10"/>
  <c r="D12" i="10"/>
  <c r="B39" i="9"/>
  <c r="B38" i="9"/>
  <c r="H15" i="10"/>
  <c r="B56" i="9"/>
  <c r="H60" i="10"/>
  <c r="H40" i="10"/>
  <c r="H41" i="10"/>
  <c r="H42" i="10"/>
  <c r="H43" i="10"/>
  <c r="H44" i="10"/>
  <c r="H45" i="10"/>
  <c r="H46" i="10"/>
  <c r="H47" i="10"/>
  <c r="H48" i="10"/>
  <c r="H49" i="10"/>
  <c r="H50" i="10"/>
  <c r="H51" i="10"/>
  <c r="H52" i="10"/>
  <c r="H53" i="10"/>
  <c r="H54" i="10"/>
  <c r="B66" i="9"/>
  <c r="B67" i="9"/>
  <c r="B64" i="9"/>
  <c r="B63" i="9"/>
  <c r="B54" i="9"/>
  <c r="B55" i="9"/>
  <c r="B42" i="9"/>
  <c r="B43" i="9"/>
  <c r="B44" i="9"/>
  <c r="B45" i="9"/>
  <c r="B46" i="9"/>
  <c r="B47" i="9"/>
  <c r="B48" i="9"/>
  <c r="B49" i="9"/>
  <c r="B50" i="9"/>
  <c r="B51" i="9"/>
  <c r="B52" i="9"/>
  <c r="B53" i="9"/>
  <c r="B41" i="9"/>
  <c r="B36" i="9"/>
  <c r="J170" i="8" l="1"/>
  <c r="I170" i="8"/>
  <c r="H29" i="10"/>
  <c r="H26" i="10"/>
  <c r="H28" i="10"/>
  <c r="E11" i="10"/>
  <c r="E12" i="10"/>
  <c r="H12" i="10" s="1"/>
  <c r="E13" i="10"/>
  <c r="H13" i="10" s="1"/>
  <c r="H11" i="10" l="1"/>
  <c r="E16" i="10"/>
  <c r="K170" i="8"/>
  <c r="E12" i="12"/>
  <c r="H27" i="10"/>
  <c r="AC9" i="10" l="1"/>
  <c r="K9" i="10"/>
  <c r="AA15" i="12"/>
  <c r="AC15" i="12" s="1"/>
  <c r="W10" i="12"/>
  <c r="E14" i="12"/>
  <c r="W11" i="12" l="1"/>
  <c r="W9" i="12"/>
  <c r="AD16" i="12"/>
  <c r="AE16" i="12"/>
  <c r="AC11" i="10"/>
  <c r="AC12" i="10"/>
  <c r="E26" i="12"/>
  <c r="E29" i="12"/>
  <c r="O37" i="14"/>
  <c r="I14" i="12" s="1"/>
  <c r="L14" i="12" s="1"/>
  <c r="I13" i="12"/>
  <c r="O40" i="14"/>
  <c r="I17" i="12" s="1"/>
  <c r="L17" i="12" s="1"/>
  <c r="O38" i="14"/>
  <c r="I15" i="12" s="1"/>
  <c r="L15" i="12" s="1"/>
  <c r="C12" i="12"/>
  <c r="C26" i="12" s="1"/>
  <c r="H16" i="10"/>
  <c r="L13" i="12" l="1"/>
  <c r="I18" i="12"/>
  <c r="C32" i="12"/>
  <c r="O41" i="14"/>
  <c r="F12" i="12"/>
  <c r="O31" i="14" l="1"/>
  <c r="E35" i="10" s="1"/>
  <c r="H20" i="16"/>
  <c r="H31" i="16"/>
  <c r="E50" i="17" s="1"/>
  <c r="H50" i="17" l="1"/>
  <c r="E53" i="17"/>
  <c r="H28" i="17"/>
  <c r="E27" i="17"/>
  <c r="E36" i="10"/>
  <c r="C13" i="12" s="1"/>
  <c r="C14" i="12" s="1"/>
  <c r="G36" i="10"/>
  <c r="F13" i="12" l="1"/>
  <c r="H27" i="17"/>
  <c r="E31" i="17"/>
  <c r="E56" i="17" s="1"/>
  <c r="H53" i="17"/>
  <c r="C24" i="12"/>
  <c r="H36" i="10"/>
  <c r="E65" i="10"/>
  <c r="H35" i="10"/>
  <c r="H31" i="17" l="1"/>
  <c r="F24" i="12"/>
  <c r="C25" i="12"/>
  <c r="F25" i="12" s="1"/>
  <c r="C19" i="12"/>
  <c r="F19" i="12" s="1"/>
  <c r="C20" i="12" l="1"/>
  <c r="F20" i="12" s="1"/>
</calcChain>
</file>

<file path=xl/sharedStrings.xml><?xml version="1.0" encoding="utf-8"?>
<sst xmlns="http://schemas.openxmlformats.org/spreadsheetml/2006/main" count="387" uniqueCount="230">
  <si>
    <t>Amount</t>
  </si>
  <si>
    <t>Total</t>
  </si>
  <si>
    <t>Total Income</t>
  </si>
  <si>
    <t>Number</t>
  </si>
  <si>
    <t>Net Profit/Loss</t>
  </si>
  <si>
    <t>YTD %</t>
  </si>
  <si>
    <t>Date</t>
  </si>
  <si>
    <t>Description</t>
  </si>
  <si>
    <t>Income</t>
  </si>
  <si>
    <t>Member Name</t>
  </si>
  <si>
    <t>Check #</t>
  </si>
  <si>
    <t>Category</t>
  </si>
  <si>
    <t>Collection from Delinquent Accounts</t>
  </si>
  <si>
    <t>Balance</t>
  </si>
  <si>
    <t>Charge</t>
  </si>
  <si>
    <t>Old Balance</t>
  </si>
  <si>
    <t>Member Type</t>
  </si>
  <si>
    <t>Member Dues</t>
  </si>
  <si>
    <t>Fundraising</t>
  </si>
  <si>
    <t>Administrative Expenses</t>
  </si>
  <si>
    <t>Initiate Badges</t>
  </si>
  <si>
    <t>Recruitment</t>
  </si>
  <si>
    <t>IFC Dues</t>
  </si>
  <si>
    <t>Composite</t>
  </si>
  <si>
    <t>Reserve Fund</t>
  </si>
  <si>
    <t>Total Administrative Expenses</t>
  </si>
  <si>
    <t>Programming Expenses</t>
  </si>
  <si>
    <t>Alumni Relations</t>
  </si>
  <si>
    <t>Athletics</t>
  </si>
  <si>
    <t>Brotherhood</t>
  </si>
  <si>
    <t>Campus Involvement</t>
  </si>
  <si>
    <t>Community Service</t>
  </si>
  <si>
    <t>Continuing Education</t>
  </si>
  <si>
    <t>Executive Council</t>
  </si>
  <si>
    <t>Historian</t>
  </si>
  <si>
    <t>Public Relations</t>
  </si>
  <si>
    <t>Scholarship</t>
  </si>
  <si>
    <t>Social</t>
  </si>
  <si>
    <t>Special Events</t>
  </si>
  <si>
    <t>Total Programming Expenses</t>
  </si>
  <si>
    <t>Formal</t>
  </si>
  <si>
    <t>Accounting Services</t>
  </si>
  <si>
    <t>Operating Budget</t>
  </si>
  <si>
    <t>Expenses</t>
  </si>
  <si>
    <t>Initiate Dues</t>
  </si>
  <si>
    <t>Administrative Considerations</t>
  </si>
  <si>
    <t>Other Income</t>
  </si>
  <si>
    <t>Other Administrative Expenses</t>
  </si>
  <si>
    <t>New Member Education</t>
  </si>
  <si>
    <t>Other Programming Expense 1</t>
  </si>
  <si>
    <t>Other Programming Expense 2</t>
  </si>
  <si>
    <t>Other Programming Expense 3</t>
  </si>
  <si>
    <t>Total Administrative Considerations</t>
  </si>
  <si>
    <t>New Charges</t>
  </si>
  <si>
    <t>Amount Paid</t>
  </si>
  <si>
    <t>Budgeted</t>
  </si>
  <si>
    <t>Actual</t>
  </si>
  <si>
    <t>Collection Rate:</t>
  </si>
  <si>
    <t>Initiated Member</t>
  </si>
  <si>
    <t>Other Programming Expense 4</t>
  </si>
  <si>
    <t>Other Programming Expense 5</t>
  </si>
  <si>
    <t>Yes</t>
  </si>
  <si>
    <t>No</t>
  </si>
  <si>
    <t>Ending Balance (as of today)</t>
  </si>
  <si>
    <t>Initiation</t>
  </si>
  <si>
    <t>New Member</t>
  </si>
  <si>
    <t>New Member Pins</t>
  </si>
  <si>
    <t>Membership Fee</t>
  </si>
  <si>
    <t>New Member Dues</t>
  </si>
  <si>
    <t>Membership Fees</t>
  </si>
  <si>
    <t>OmegaFi Service Fee (%)</t>
  </si>
  <si>
    <t xml:space="preserve">PIKE University Summits </t>
  </si>
  <si>
    <t>PIKE University CEC</t>
  </si>
  <si>
    <t>PIKE University Academy/Convention</t>
  </si>
  <si>
    <t xml:space="preserve">PIKE University Total Reserve </t>
  </si>
  <si>
    <t>Health &amp; Safety</t>
  </si>
  <si>
    <t>Philanthropy</t>
  </si>
  <si>
    <t>Overview</t>
  </si>
  <si>
    <t>Instructions</t>
  </si>
  <si>
    <t>Tab</t>
  </si>
  <si>
    <t>Action</t>
  </si>
  <si>
    <t>Color Scheme Key</t>
  </si>
  <si>
    <t>Cell Color</t>
  </si>
  <si>
    <t>Meaning</t>
  </si>
  <si>
    <t>Light Yellow</t>
  </si>
  <si>
    <t>Light Gray</t>
  </si>
  <si>
    <t>Cells shaded in light gray are formatting cells.  These cells are protected and cannot be altered by the user.</t>
  </si>
  <si>
    <r>
      <t xml:space="preserve">Administrative Considerations </t>
    </r>
    <r>
      <rPr>
        <i/>
        <sz val="12"/>
        <rFont val="Georgia"/>
        <family val="1"/>
      </rPr>
      <t>(on "Summary" tab)</t>
    </r>
  </si>
  <si>
    <t>Fee Structure</t>
  </si>
  <si>
    <t>Operations</t>
  </si>
  <si>
    <t>Summary</t>
  </si>
  <si>
    <t>Introduction</t>
  </si>
  <si>
    <t xml:space="preserve">Enter all members and details in the Roster chart </t>
  </si>
  <si>
    <t xml:space="preserve">Complete all applicable cells </t>
  </si>
  <si>
    <t>Track current Year-to-Date (YTD) income information</t>
  </si>
  <si>
    <t>Garnet</t>
  </si>
  <si>
    <t>Old Gold</t>
  </si>
  <si>
    <t xml:space="preserve">Grey </t>
  </si>
  <si>
    <t>Breakdown of dues charged to members of the Chapter</t>
  </si>
  <si>
    <t xml:space="preserve">Enter the amount of dues billable to each member type listed </t>
  </si>
  <si>
    <t>Budget Item</t>
  </si>
  <si>
    <t>Fall '18</t>
  </si>
  <si>
    <t>Spring '19</t>
  </si>
  <si>
    <t>Programming Budget</t>
  </si>
  <si>
    <r>
      <t xml:space="preserve">Debt Retirement </t>
    </r>
    <r>
      <rPr>
        <i/>
        <sz val="10"/>
        <rFont val="Georgia"/>
        <family val="1"/>
      </rPr>
      <t>(to ΠΚΑ)</t>
    </r>
  </si>
  <si>
    <r>
      <t xml:space="preserve">Debt Retirement </t>
    </r>
    <r>
      <rPr>
        <i/>
        <sz val="10"/>
        <rFont val="Georgia"/>
        <family val="1"/>
      </rPr>
      <t>(to local creditors)</t>
    </r>
  </si>
  <si>
    <r>
      <t>Garnet &amp; Gold</t>
    </r>
    <r>
      <rPr>
        <sz val="10"/>
        <rFont val="Georgia"/>
        <family val="1"/>
      </rPr>
      <t xml:space="preserve"> Handbooks</t>
    </r>
  </si>
  <si>
    <r>
      <t xml:space="preserve">phi phi k a Club </t>
    </r>
    <r>
      <rPr>
        <i/>
        <sz val="10"/>
        <rFont val="Georgia"/>
        <family val="1"/>
      </rPr>
      <t>(to ΠΚΑ Foundation)</t>
    </r>
  </si>
  <si>
    <t xml:space="preserve">LPP Assessment </t>
  </si>
  <si>
    <r>
      <t>Chapter Assessment</t>
    </r>
    <r>
      <rPr>
        <i/>
        <sz val="10"/>
        <rFont val="Georgia"/>
        <family val="1"/>
      </rPr>
      <t xml:space="preserve"> </t>
    </r>
  </si>
  <si>
    <t>Per-Initiate Assessment</t>
  </si>
  <si>
    <r>
      <t>Merchant Discount Fee (</t>
    </r>
    <r>
      <rPr>
        <i/>
        <sz val="10"/>
        <rFont val="Georgia"/>
        <family val="1"/>
      </rPr>
      <t>credit cards)</t>
    </r>
  </si>
  <si>
    <r>
      <t xml:space="preserve">A/R Contingency </t>
    </r>
    <r>
      <rPr>
        <i/>
        <sz val="10"/>
        <rFont val="Georgia"/>
        <family val="1"/>
      </rPr>
      <t>(uncollected income)</t>
    </r>
  </si>
  <si>
    <t>Member</t>
  </si>
  <si>
    <t>Cost/Member</t>
  </si>
  <si>
    <t>Cells shaded in grey are user input cells.  The user should manually enter relevant information into these cells, or use the dropdown menus provided to select the best option presented.</t>
  </si>
  <si>
    <t>Roster</t>
  </si>
  <si>
    <r>
      <rPr>
        <b/>
        <sz val="10"/>
        <rFont val="Georgia"/>
        <family val="1"/>
      </rPr>
      <t>Review</t>
    </r>
    <r>
      <rPr>
        <sz val="10"/>
        <rFont val="Georgia"/>
        <family val="1"/>
      </rPr>
      <t xml:space="preserve"> and </t>
    </r>
    <r>
      <rPr>
        <b/>
        <sz val="10"/>
        <rFont val="Georgia"/>
        <family val="1"/>
      </rPr>
      <t>validate</t>
    </r>
    <r>
      <rPr>
        <sz val="10"/>
        <rFont val="Georgia"/>
        <family val="1"/>
      </rPr>
      <t xml:space="preserve"> that the summary of chapter finances, as well as chapter collection rate graphic, match user expectations. Note, this graphic will update </t>
    </r>
    <r>
      <rPr>
        <b/>
        <sz val="10"/>
        <rFont val="Georgia"/>
        <family val="1"/>
      </rPr>
      <t>automatically</t>
    </r>
    <r>
      <rPr>
        <sz val="10"/>
        <rFont val="Georgia"/>
        <family val="1"/>
      </rPr>
      <t xml:space="preserve"> as </t>
    </r>
    <r>
      <rPr>
        <b/>
        <sz val="10"/>
        <rFont val="Georgia"/>
        <family val="1"/>
      </rPr>
      <t>chapter fees</t>
    </r>
    <r>
      <rPr>
        <sz val="10"/>
        <rFont val="Georgia"/>
        <family val="1"/>
      </rPr>
      <t xml:space="preserve"> and </t>
    </r>
    <r>
      <rPr>
        <b/>
        <sz val="10"/>
        <rFont val="Georgia"/>
        <family val="1"/>
      </rPr>
      <t>income</t>
    </r>
    <r>
      <rPr>
        <sz val="10"/>
        <rFont val="Georgia"/>
        <family val="1"/>
      </rPr>
      <t xml:space="preserve"> are recorded.</t>
    </r>
  </si>
  <si>
    <t>Income Account Names</t>
  </si>
  <si>
    <t>Expense Account Names</t>
  </si>
  <si>
    <t>Debt Retirement (to ΠΚΑ)</t>
  </si>
  <si>
    <t>Debt Retirement (to local creditors)</t>
  </si>
  <si>
    <t xml:space="preserve">Chapter Assessment </t>
  </si>
  <si>
    <t>Garnet &amp; Gold Handbooks</t>
  </si>
  <si>
    <t>phi phi k a Club (to ΠΚΑ Foundation)</t>
  </si>
  <si>
    <t>Merchant Discount Fee (credit cards)</t>
  </si>
  <si>
    <t>Fixed Assessment Charges</t>
  </si>
  <si>
    <t>Fall</t>
  </si>
  <si>
    <t>Spring</t>
  </si>
  <si>
    <t xml:space="preserve">Amount </t>
  </si>
  <si>
    <t>LPP</t>
  </si>
  <si>
    <t>Assessment</t>
  </si>
  <si>
    <t>Per-man Fee</t>
  </si>
  <si>
    <t>Initiate Fee</t>
  </si>
  <si>
    <t>Initiation Fee</t>
  </si>
  <si>
    <t>Garnet &amp; Gold</t>
  </si>
  <si>
    <t>New member pins</t>
  </si>
  <si>
    <t>initiate badge</t>
  </si>
  <si>
    <t>Tab Name</t>
  </si>
  <si>
    <t xml:space="preserve">Provides the user with a full description of how to successfully use the chapter budget tool </t>
  </si>
  <si>
    <r>
      <t xml:space="preserve">Budget input is broken-up into three sections: </t>
    </r>
    <r>
      <rPr>
        <b/>
        <sz val="10"/>
        <rFont val="Georgia"/>
        <family val="1"/>
      </rPr>
      <t>Programming, Administrative Expenses, and Administrative Considerations</t>
    </r>
    <r>
      <rPr>
        <sz val="10"/>
        <rFont val="Georgia"/>
        <family val="1"/>
      </rPr>
      <t xml:space="preserve">. For Programming budget, enter the actual budget figures from three previous terms as prompted in </t>
    </r>
    <r>
      <rPr>
        <b/>
        <sz val="10"/>
        <rFont val="Georgia"/>
        <family val="1"/>
      </rPr>
      <t>columns D-F</t>
    </r>
    <r>
      <rPr>
        <sz val="10"/>
        <rFont val="Georgia"/>
        <family val="1"/>
      </rPr>
      <t xml:space="preserve">. Utilize the average of three pervious terms to complete current term budget. For Administrative Expenses and Considerations, enter budget items in all </t>
    </r>
    <r>
      <rPr>
        <b/>
        <sz val="10"/>
        <rFont val="Georgia"/>
        <family val="1"/>
      </rPr>
      <t>appropriate cells</t>
    </r>
    <r>
      <rPr>
        <sz val="10"/>
        <rFont val="Georgia"/>
        <family val="1"/>
      </rPr>
      <t xml:space="preserve">. </t>
    </r>
  </si>
  <si>
    <t xml:space="preserve">Review all instructions and information regarding completion of the budget and applicable colors of cells and respective meanings </t>
  </si>
  <si>
    <t>Cells shaded in garnet are primary header/title cells.  These cells are protected and cannot be altered by the user.</t>
  </si>
  <si>
    <t>Cells shaded in old gold are secondary header/title cells.  These cells are protected and cannot be altered by the user.</t>
  </si>
  <si>
    <t>High-level review of chapter financial operations</t>
  </si>
  <si>
    <t>Collected</t>
  </si>
  <si>
    <t>Gap</t>
  </si>
  <si>
    <t>Billed</t>
  </si>
  <si>
    <t>Collection %</t>
  </si>
  <si>
    <t>Rent</t>
  </si>
  <si>
    <t>Parlor Fee</t>
  </si>
  <si>
    <t>Damage Deposits</t>
  </si>
  <si>
    <t>In-House</t>
  </si>
  <si>
    <t>Out-of-House</t>
  </si>
  <si>
    <t>Other Housing Income</t>
  </si>
  <si>
    <t>Rent to House Corporation/Landlord</t>
  </si>
  <si>
    <t>Repair and Maintenance</t>
  </si>
  <si>
    <t>Utilities</t>
  </si>
  <si>
    <t>Contingency for Variable Expenses</t>
  </si>
  <si>
    <t>Other Housing Expenses</t>
  </si>
  <si>
    <t>Total Expenses</t>
  </si>
  <si>
    <t>Wages/Salary &amp; Bonuses</t>
  </si>
  <si>
    <t>Payroll Taxes &amp; Expenses</t>
  </si>
  <si>
    <t>Equipment Repair and Service</t>
  </si>
  <si>
    <t>Food</t>
  </si>
  <si>
    <t>Other Kitchen Expenses</t>
  </si>
  <si>
    <t>Room Type</t>
  </si>
  <si>
    <t>Meal Plan</t>
  </si>
  <si>
    <t>Room Type 1</t>
  </si>
  <si>
    <t>Room Type 2</t>
  </si>
  <si>
    <t>Room Type 3</t>
  </si>
  <si>
    <t>Meal Plan 1</t>
  </si>
  <si>
    <t>Meal Plan 2</t>
  </si>
  <si>
    <t>Meal Plan 3</t>
  </si>
  <si>
    <t>Live-In</t>
  </si>
  <si>
    <t>None</t>
  </si>
  <si>
    <t>Difference</t>
  </si>
  <si>
    <t>Administrative Considerations (on "Summary" tab)</t>
  </si>
  <si>
    <t>House</t>
  </si>
  <si>
    <t>Kitchen</t>
  </si>
  <si>
    <t>Out-of-House Fee</t>
  </si>
  <si>
    <t>Income - House</t>
  </si>
  <si>
    <t>Income - Kitchen</t>
  </si>
  <si>
    <t xml:space="preserve">Other Kitchen Income </t>
  </si>
  <si>
    <t>Expenses - Kitchen</t>
  </si>
  <si>
    <t>--</t>
  </si>
  <si>
    <t>Administrative</t>
  </si>
  <si>
    <t>Expense Item</t>
  </si>
  <si>
    <t>Housing</t>
  </si>
  <si>
    <t xml:space="preserve">In-House </t>
  </si>
  <si>
    <t xml:space="preserve">Out-of-House </t>
  </si>
  <si>
    <t>Housing Budget</t>
  </si>
  <si>
    <t>YTD%</t>
  </si>
  <si>
    <t>House Net Profit/Loss</t>
  </si>
  <si>
    <t>Kitchen Net Profit/Loss</t>
  </si>
  <si>
    <t>Total Net Profit/Loss</t>
  </si>
  <si>
    <t>Chart Value</t>
  </si>
  <si>
    <t>Max</t>
  </si>
  <si>
    <t>Slices</t>
  </si>
  <si>
    <t>Degrees</t>
  </si>
  <si>
    <t>X-Values</t>
  </si>
  <si>
    <t>Y-Values</t>
  </si>
  <si>
    <r>
      <t xml:space="preserve">Enter names of </t>
    </r>
    <r>
      <rPr>
        <b/>
        <sz val="10"/>
        <rFont val="Georgia"/>
        <family val="1"/>
      </rPr>
      <t>all</t>
    </r>
    <r>
      <rPr>
        <sz val="10"/>
        <rFont val="Georgia"/>
        <family val="1"/>
      </rPr>
      <t xml:space="preserve"> chapter members in </t>
    </r>
    <r>
      <rPr>
        <b/>
        <sz val="10"/>
        <rFont val="Georgia"/>
        <family val="1"/>
      </rPr>
      <t>column B</t>
    </r>
    <r>
      <rPr>
        <sz val="10"/>
        <rFont val="Georgia"/>
        <family val="1"/>
      </rPr>
      <t xml:space="preserve">. Choose the appropriate member type in the drop down in </t>
    </r>
    <r>
      <rPr>
        <b/>
        <sz val="10"/>
        <rFont val="Georgia"/>
        <family val="1"/>
      </rPr>
      <t>column C</t>
    </r>
    <r>
      <rPr>
        <sz val="10"/>
        <rFont val="Georgia"/>
        <family val="1"/>
      </rPr>
      <t xml:space="preserve">. If the individual is a new member being initiated, mark </t>
    </r>
    <r>
      <rPr>
        <b/>
        <sz val="10"/>
        <rFont val="Georgia"/>
        <family val="1"/>
      </rPr>
      <t>"yes"</t>
    </r>
    <r>
      <rPr>
        <sz val="10"/>
        <rFont val="Georgia"/>
        <family val="1"/>
      </rPr>
      <t xml:space="preserve"> in </t>
    </r>
    <r>
      <rPr>
        <b/>
        <sz val="10"/>
        <rFont val="Georgia"/>
        <family val="1"/>
      </rPr>
      <t>column D</t>
    </r>
    <r>
      <rPr>
        <sz val="10"/>
        <rFont val="Georgia"/>
        <family val="1"/>
      </rPr>
      <t xml:space="preserve">, if he is not, mark </t>
    </r>
    <r>
      <rPr>
        <b/>
        <sz val="10"/>
        <rFont val="Georgia"/>
        <family val="1"/>
      </rPr>
      <t>"no"</t>
    </r>
    <r>
      <rPr>
        <sz val="10"/>
        <rFont val="Georgia"/>
        <family val="1"/>
      </rPr>
      <t>. In C</t>
    </r>
    <r>
      <rPr>
        <b/>
        <sz val="10"/>
        <rFont val="Georgia"/>
        <family val="1"/>
      </rPr>
      <t>olumn E</t>
    </r>
    <r>
      <rPr>
        <sz val="10"/>
        <rFont val="Georgia"/>
        <family val="1"/>
      </rPr>
      <t xml:space="preserve">, select "Yes" or "No" from the drop down in each cell to indicate if the member lives in the house. If the members lives in, select which room type he lives in under </t>
    </r>
    <r>
      <rPr>
        <b/>
        <sz val="10"/>
        <rFont val="Georgia"/>
        <family val="1"/>
      </rPr>
      <t>Column F</t>
    </r>
    <r>
      <rPr>
        <sz val="10"/>
        <rFont val="Georgia"/>
        <family val="1"/>
      </rPr>
      <t xml:space="preserve">. For each member of the chapter, select the appropriate meal plan option they have elected to pay for, or none, in </t>
    </r>
    <r>
      <rPr>
        <b/>
        <sz val="10"/>
        <rFont val="Georgia"/>
        <family val="1"/>
      </rPr>
      <t>Column G</t>
    </r>
    <r>
      <rPr>
        <sz val="10"/>
        <rFont val="Georgia"/>
        <family val="1"/>
      </rPr>
      <t xml:space="preserve">. Enter all member balances carried over from previous terms in </t>
    </r>
    <r>
      <rPr>
        <b/>
        <sz val="10"/>
        <rFont val="Georgia"/>
        <family val="1"/>
      </rPr>
      <t>column E</t>
    </r>
    <r>
      <rPr>
        <sz val="10"/>
        <rFont val="Georgia"/>
        <family val="1"/>
      </rPr>
      <t>.</t>
    </r>
  </si>
  <si>
    <t>Operations Budget Input</t>
  </si>
  <si>
    <t>Breakdown of all chapter operation budget items for user entry</t>
  </si>
  <si>
    <t>Housing Budget Input</t>
  </si>
  <si>
    <t>Breakdown of all chapter housing (house and kitchen) budget items for user entry</t>
  </si>
  <si>
    <r>
      <t xml:space="preserve">Budget input is broken-up into two sections; House and Kitchen. For both budgets, enter the actual budget figures from three previous terms as prompted in </t>
    </r>
    <r>
      <rPr>
        <b/>
        <sz val="10"/>
        <rFont val="Georgia"/>
        <family val="1"/>
      </rPr>
      <t>columns D-F (if available)</t>
    </r>
    <r>
      <rPr>
        <sz val="10"/>
        <rFont val="Georgia"/>
        <family val="1"/>
      </rPr>
      <t xml:space="preserve">. Utilize the average of three pervious terms to aid in the completion of the current term budget.  </t>
    </r>
  </si>
  <si>
    <r>
      <t>Enter all chapter income as it is received. Include the dollar amount of each payment made to the chapter in</t>
    </r>
    <r>
      <rPr>
        <b/>
        <sz val="10"/>
        <rFont val="Georgia"/>
        <family val="1"/>
      </rPr>
      <t xml:space="preserve"> column C</t>
    </r>
    <r>
      <rPr>
        <sz val="10"/>
        <rFont val="Georgia"/>
        <family val="1"/>
      </rPr>
      <t xml:space="preserve">. Choose the appropriate income category in the drop down in </t>
    </r>
    <r>
      <rPr>
        <b/>
        <sz val="10"/>
        <rFont val="Georgia"/>
        <family val="1"/>
      </rPr>
      <t>column D</t>
    </r>
    <r>
      <rPr>
        <sz val="10"/>
        <rFont val="Georgia"/>
        <family val="1"/>
      </rPr>
      <t xml:space="preserve">. Select the members name who made the payment in </t>
    </r>
    <r>
      <rPr>
        <b/>
        <sz val="10"/>
        <rFont val="Georgia"/>
        <family val="1"/>
      </rPr>
      <t>column E</t>
    </r>
    <r>
      <rPr>
        <sz val="10"/>
        <rFont val="Georgia"/>
        <family val="1"/>
      </rPr>
      <t xml:space="preserve">. Provide any additional insight necessary for the payment in </t>
    </r>
    <r>
      <rPr>
        <b/>
        <sz val="10"/>
        <rFont val="Georgia"/>
        <family val="1"/>
      </rPr>
      <t>Column F</t>
    </r>
    <r>
      <rPr>
        <sz val="10"/>
        <rFont val="Georgia"/>
        <family val="1"/>
      </rPr>
      <t>.</t>
    </r>
  </si>
  <si>
    <t>Budget Category</t>
  </si>
  <si>
    <r>
      <t xml:space="preserve">Enter </t>
    </r>
    <r>
      <rPr>
        <b/>
        <sz val="10"/>
        <rFont val="Georgia"/>
        <family val="1"/>
      </rPr>
      <t>all</t>
    </r>
    <r>
      <rPr>
        <sz val="10"/>
        <rFont val="Georgia"/>
        <family val="1"/>
      </rPr>
      <t xml:space="preserve"> expenses as Chapter funds are spent.</t>
    </r>
    <r>
      <rPr>
        <b/>
        <u/>
        <sz val="10"/>
        <rFont val="Georgia"/>
        <family val="1"/>
      </rPr>
      <t xml:space="preserve"> IF</t>
    </r>
    <r>
      <rPr>
        <sz val="10"/>
        <rFont val="Georgia"/>
        <family val="1"/>
      </rPr>
      <t xml:space="preserve"> a check is used, included the check number in </t>
    </r>
    <r>
      <rPr>
        <b/>
        <sz val="10"/>
        <rFont val="Georgia"/>
        <family val="1"/>
      </rPr>
      <t>column C</t>
    </r>
    <r>
      <rPr>
        <sz val="10"/>
        <rFont val="Georgia"/>
        <family val="1"/>
      </rPr>
      <t xml:space="preserve">. This can also be used to track payment/receipt numbers. In </t>
    </r>
    <r>
      <rPr>
        <b/>
        <sz val="10"/>
        <rFont val="Georgia"/>
        <family val="1"/>
      </rPr>
      <t>Column D</t>
    </r>
    <r>
      <rPr>
        <sz val="10"/>
        <rFont val="Georgia"/>
        <family val="1"/>
      </rPr>
      <t xml:space="preserve">, select the appropriate budget category using the dropdown option in each cell. Based on the budget category, select the appropriate expense item in </t>
    </r>
    <r>
      <rPr>
        <b/>
        <sz val="10"/>
        <rFont val="Georgia"/>
        <family val="1"/>
      </rPr>
      <t>Column E</t>
    </r>
    <r>
      <rPr>
        <sz val="10"/>
        <rFont val="Georgia"/>
        <family val="1"/>
      </rPr>
      <t>. Enter the dollar amount of each expense made by the chapter in</t>
    </r>
    <r>
      <rPr>
        <b/>
        <sz val="10"/>
        <rFont val="Georgia"/>
        <family val="1"/>
      </rPr>
      <t xml:space="preserve"> Column F</t>
    </r>
    <r>
      <rPr>
        <sz val="10"/>
        <rFont val="Georgia"/>
        <family val="1"/>
      </rPr>
      <t xml:space="preserve">. Include a comment to provide additional insight necessary for to understand the nature of the payment in </t>
    </r>
    <r>
      <rPr>
        <b/>
        <sz val="10"/>
        <rFont val="Georgia"/>
        <family val="1"/>
      </rPr>
      <t>Column G</t>
    </r>
    <r>
      <rPr>
        <sz val="10"/>
        <rFont val="Georgia"/>
        <family val="1"/>
      </rPr>
      <t>.</t>
    </r>
  </si>
  <si>
    <r>
      <rPr>
        <b/>
        <sz val="10"/>
        <rFont val="Georgia"/>
        <family val="1"/>
      </rPr>
      <t>Review</t>
    </r>
    <r>
      <rPr>
        <sz val="10"/>
        <rFont val="Georgia"/>
        <family val="1"/>
      </rPr>
      <t xml:space="preserve"> and </t>
    </r>
    <r>
      <rPr>
        <b/>
        <sz val="10"/>
        <rFont val="Georgia"/>
        <family val="1"/>
      </rPr>
      <t>validate</t>
    </r>
    <r>
      <rPr>
        <sz val="10"/>
        <rFont val="Georgia"/>
        <family val="1"/>
      </rPr>
      <t xml:space="preserve"> that all budget items are represented correctly as reported in Budget Input tab. The graph to the right of the "Income" section will automatically update as income and expenses are recorded.</t>
    </r>
  </si>
  <si>
    <t>Operations Budget</t>
  </si>
  <si>
    <t>Track financial operations in a finalized budget view as the term progresses</t>
  </si>
  <si>
    <t>Expenses - House</t>
  </si>
  <si>
    <t>Other Housing Expenses 1</t>
  </si>
  <si>
    <t>Other Housing Expenses 2</t>
  </si>
  <si>
    <t>Other Housing Expenses 3</t>
  </si>
  <si>
    <t>Other Kitchen Expenses 1</t>
  </si>
  <si>
    <t>Other Kitchen Expenses 2</t>
  </si>
  <si>
    <t>Other Kitchen Expenses 3</t>
  </si>
  <si>
    <t>Cells shaded in light yellow are formatting cells.  These cells are protected and cannot be altered by the user.</t>
  </si>
  <si>
    <t>3 Term Avg</t>
  </si>
  <si>
    <t>Budget</t>
  </si>
  <si>
    <t>A/R Contingency (uncollected income)</t>
  </si>
  <si>
    <t>Housing Assessment</t>
  </si>
  <si>
    <t>Fall '19</t>
  </si>
  <si>
    <t>Spring '20</t>
  </si>
  <si>
    <t>Opening Balance</t>
  </si>
  <si>
    <r>
      <t>OmegaFi Service Fee (</t>
    </r>
    <r>
      <rPr>
        <i/>
        <sz val="10"/>
        <rFont val="Georgia"/>
        <family val="1"/>
      </rPr>
      <t>per member</t>
    </r>
    <r>
      <rPr>
        <sz val="10"/>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</si>
</sst>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m/d/yy;@"/>
    <numFmt numFmtId="165" formatCode="mm/dd/yy;@"/>
    <numFmt numFmtId="166" formatCode="0.0%"/>
    <numFmt numFmtId="167" formatCode="_(&quot;$&quot;* #,##0_);_(&quot;$&quot;* \(#,##0\);_(&quot;$&quot;* &quot;-&quot;??_);_(@_)"/>
    <numFmt numFmtId="168" formatCode="&quot;$&quot;#,##0"/>
  </numFmts>
  <fonts count="53" x14ac:knownFonts="1">
    <font>
      <sz val="10"/>
      <name val="Arial"/>
    </font>
    <font>
      <sz val="11"/>
      <color theme="1"/>
      <name val="Calibri"/>
      <family val="2"/>
      <scheme val="minor"/>
    </font>
    <font>
      <sz val="11"/>
      <color theme="1"/>
      <name val="Calibri"/>
      <family val="2"/>
      <scheme val="minor"/>
    </font>
    <font>
      <sz val="8"/>
      <name val="Arial"/>
      <family val="2"/>
    </font>
    <font>
      <b/>
      <sz val="10"/>
      <name val="Calibri"/>
      <family val="2"/>
      <scheme val="minor"/>
    </font>
    <font>
      <sz val="10"/>
      <name val="Calibri"/>
      <family val="2"/>
      <scheme val="minor"/>
    </font>
    <font>
      <b/>
      <sz val="9"/>
      <name val="Verdana"/>
      <family val="2"/>
    </font>
    <font>
      <sz val="9"/>
      <name val="Verdana"/>
      <family val="2"/>
    </font>
    <font>
      <sz val="9"/>
      <color indexed="9"/>
      <name val="Verdana"/>
      <family val="2"/>
    </font>
    <font>
      <sz val="9"/>
      <color theme="0"/>
      <name val="Verdana"/>
      <family val="2"/>
    </font>
    <font>
      <sz val="9"/>
      <name val="Georgia"/>
      <family val="1"/>
    </font>
    <font>
      <i/>
      <sz val="9"/>
      <name val="Georgia"/>
      <family val="1"/>
    </font>
    <font>
      <b/>
      <sz val="9"/>
      <name val="Georgia"/>
      <family val="1"/>
    </font>
    <font>
      <sz val="8"/>
      <name val="Verdana"/>
      <family val="2"/>
    </font>
    <font>
      <b/>
      <sz val="8"/>
      <name val="Verdana"/>
      <family val="2"/>
    </font>
    <font>
      <b/>
      <sz val="12"/>
      <color theme="0"/>
      <name val="Verdana"/>
      <family val="2"/>
    </font>
    <font>
      <sz val="10"/>
      <name val="Arial"/>
      <family val="2"/>
    </font>
    <font>
      <u/>
      <sz val="10"/>
      <color theme="10"/>
      <name val="Arial"/>
      <family val="2"/>
    </font>
    <font>
      <sz val="12"/>
      <name val="Georgia"/>
      <family val="1"/>
    </font>
    <font>
      <sz val="12"/>
      <name val="Verdana"/>
      <family val="2"/>
    </font>
    <font>
      <b/>
      <sz val="12"/>
      <name val="Verdana"/>
      <family val="2"/>
    </font>
    <font>
      <i/>
      <sz val="12"/>
      <name val="Georgia"/>
      <family val="1"/>
    </font>
    <font>
      <u/>
      <sz val="12"/>
      <color theme="10"/>
      <name val="Arial"/>
      <family val="2"/>
    </font>
    <font>
      <sz val="12"/>
      <color indexed="23"/>
      <name val="Verdana"/>
      <family val="2"/>
    </font>
    <font>
      <sz val="11"/>
      <name val="Calibri"/>
      <family val="2"/>
      <scheme val="minor"/>
    </font>
    <font>
      <u/>
      <sz val="11"/>
      <color theme="10"/>
      <name val="Calibri"/>
      <family val="2"/>
      <scheme val="minor"/>
    </font>
    <font>
      <b/>
      <sz val="11"/>
      <color theme="0"/>
      <name val="Verdana"/>
      <family val="2"/>
    </font>
    <font>
      <b/>
      <sz val="12"/>
      <color theme="0"/>
      <name val="Georgia"/>
      <family val="1"/>
    </font>
    <font>
      <sz val="10"/>
      <name val="Georgia"/>
      <family val="1"/>
    </font>
    <font>
      <b/>
      <sz val="11"/>
      <color theme="0"/>
      <name val="Georgia"/>
      <family val="1"/>
    </font>
    <font>
      <sz val="12"/>
      <color theme="1"/>
      <name val="Georgia"/>
      <family val="1"/>
    </font>
    <font>
      <sz val="11"/>
      <color theme="0"/>
      <name val="Georgia"/>
      <family val="1"/>
    </font>
    <font>
      <sz val="10"/>
      <color theme="1"/>
      <name val="Georgia"/>
      <family val="1"/>
    </font>
    <font>
      <b/>
      <sz val="10"/>
      <color theme="0"/>
      <name val="Georgia"/>
      <family val="1"/>
    </font>
    <font>
      <b/>
      <sz val="10"/>
      <name val="Georgia"/>
      <family val="1"/>
    </font>
    <font>
      <i/>
      <sz val="10"/>
      <name val="Georgia"/>
      <family val="1"/>
    </font>
    <font>
      <sz val="10"/>
      <color theme="0"/>
      <name val="Georgia"/>
      <family val="1"/>
    </font>
    <font>
      <b/>
      <sz val="10"/>
      <name val="Arial"/>
      <family val="2"/>
    </font>
    <font>
      <b/>
      <sz val="11"/>
      <name val="Verdana"/>
      <family val="2"/>
    </font>
    <font>
      <sz val="10"/>
      <name val="Arial"/>
      <family val="2"/>
    </font>
    <font>
      <b/>
      <sz val="11"/>
      <name val="Calibri"/>
      <family val="2"/>
      <scheme val="minor"/>
    </font>
    <font>
      <b/>
      <sz val="18"/>
      <name val="Calibri"/>
      <family val="2"/>
      <scheme val="minor"/>
    </font>
    <font>
      <b/>
      <sz val="22"/>
      <name val="Calibri"/>
      <family val="2"/>
      <scheme val="minor"/>
    </font>
    <font>
      <b/>
      <sz val="12"/>
      <name val="Georgia"/>
      <family val="1"/>
    </font>
    <font>
      <b/>
      <sz val="10"/>
      <color theme="0"/>
      <name val="Verdana"/>
      <family val="2"/>
    </font>
    <font>
      <b/>
      <sz val="10"/>
      <name val="Verdana"/>
      <family val="2"/>
    </font>
    <font>
      <sz val="10"/>
      <color theme="0"/>
      <name val="Verdana"/>
      <family val="2"/>
    </font>
    <font>
      <sz val="11"/>
      <name val="Verdana"/>
      <family val="2"/>
    </font>
    <font>
      <i/>
      <sz val="12"/>
      <name val="Verdana"/>
      <family val="2"/>
    </font>
    <font>
      <b/>
      <u/>
      <sz val="10"/>
      <name val="Georgia"/>
      <family val="1"/>
    </font>
    <font>
      <sz val="12"/>
      <color theme="0"/>
      <name val="Verdana"/>
      <family val="2"/>
    </font>
    <font>
      <sz val="12"/>
      <name val="Arial"/>
      <family val="2"/>
    </font>
    <font>
      <u/>
      <sz val="11"/>
      <color theme="10"/>
      <name val="Georgia"/>
      <family val="1"/>
    </font>
  </fonts>
  <fills count="11">
    <fill>
      <patternFill patternType="none"/>
    </fill>
    <fill>
      <patternFill patternType="gray125"/>
    </fill>
    <fill>
      <patternFill patternType="solid">
        <fgColor rgb="FF8B6E4A"/>
        <bgColor indexed="64"/>
      </patternFill>
    </fill>
    <fill>
      <patternFill patternType="solid">
        <fgColor theme="5" tint="-0.49998474074526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3D3"/>
        <bgColor indexed="64"/>
      </patternFill>
    </fill>
    <fill>
      <patternFill patternType="solid">
        <fgColor theme="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772432"/>
        <bgColor indexed="64"/>
      </patternFill>
    </fill>
  </fills>
  <borders count="8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n">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style="dashed">
        <color indexed="64"/>
      </bottom>
      <diagonal/>
    </border>
    <border>
      <left style="thin">
        <color indexed="64"/>
      </left>
      <right style="thick">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ck">
        <color indexed="64"/>
      </right>
      <top style="dashed">
        <color indexed="64"/>
      </top>
      <bottom/>
      <diagonal/>
    </border>
    <border>
      <left style="thin">
        <color indexed="64"/>
      </left>
      <right style="thin">
        <color indexed="64"/>
      </right>
      <top style="medium">
        <color indexed="64"/>
      </top>
      <bottom style="thick">
        <color indexed="64"/>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left>
      <right style="thin">
        <color theme="1"/>
      </right>
      <top style="dashed">
        <color theme="1"/>
      </top>
      <bottom style="dashed">
        <color theme="1"/>
      </bottom>
      <diagonal/>
    </border>
    <border>
      <left style="thin">
        <color theme="1"/>
      </left>
      <right style="thick">
        <color theme="1"/>
      </right>
      <top style="dashed">
        <color theme="1"/>
      </top>
      <bottom style="dashed">
        <color theme="1"/>
      </bottom>
      <diagonal/>
    </border>
    <border>
      <left style="thin">
        <color theme="1"/>
      </left>
      <right style="thin">
        <color theme="1"/>
      </right>
      <top style="dashed">
        <color theme="1"/>
      </top>
      <bottom style="thick">
        <color theme="1"/>
      </bottom>
      <diagonal/>
    </border>
    <border>
      <left style="thin">
        <color theme="1"/>
      </left>
      <right style="thick">
        <color theme="1"/>
      </right>
      <top style="dashed">
        <color theme="1"/>
      </top>
      <bottom style="thick">
        <color theme="1"/>
      </bottom>
      <diagonal/>
    </border>
    <border>
      <left style="thin">
        <color theme="1"/>
      </left>
      <right style="thin">
        <color theme="1"/>
      </right>
      <top/>
      <bottom style="dashed">
        <color theme="1"/>
      </bottom>
      <diagonal/>
    </border>
    <border>
      <left style="thin">
        <color theme="1"/>
      </left>
      <right style="thick">
        <color theme="1"/>
      </right>
      <top/>
      <bottom style="dashed">
        <color theme="1"/>
      </bottom>
      <diagonal/>
    </border>
    <border>
      <left style="thin">
        <color theme="1"/>
      </left>
      <right style="thin">
        <color theme="1"/>
      </right>
      <top style="thin">
        <color theme="1"/>
      </top>
      <bottom style="thin">
        <color auto="1"/>
      </bottom>
      <diagonal/>
    </border>
    <border>
      <left style="thin">
        <color theme="1"/>
      </left>
      <right style="thick">
        <color theme="1"/>
      </right>
      <top style="thin">
        <color theme="1"/>
      </top>
      <bottom style="thin">
        <color auto="1"/>
      </bottom>
      <diagonal/>
    </border>
    <border>
      <left style="thin">
        <color theme="1"/>
      </left>
      <right style="thick">
        <color theme="1"/>
      </right>
      <top style="thin">
        <color auto="1"/>
      </top>
      <bottom style="thin">
        <color theme="1"/>
      </bottom>
      <diagonal/>
    </border>
    <border>
      <left style="thin">
        <color theme="1"/>
      </left>
      <right style="thin">
        <color theme="1"/>
      </right>
      <top style="thin">
        <color auto="1"/>
      </top>
      <bottom style="thin">
        <color theme="1"/>
      </bottom>
      <diagonal/>
    </border>
    <border>
      <left/>
      <right style="thick">
        <color indexed="64"/>
      </right>
      <top style="dashed">
        <color indexed="64"/>
      </top>
      <bottom style="medium">
        <color indexed="64"/>
      </bottom>
      <diagonal/>
    </border>
    <border>
      <left style="thin">
        <color theme="1"/>
      </left>
      <right style="thick">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ck">
        <color theme="1"/>
      </right>
      <top style="thin">
        <color theme="1"/>
      </top>
      <bottom style="thin">
        <color theme="1"/>
      </bottom>
      <diagonal/>
    </border>
    <border>
      <left/>
      <right/>
      <top style="dashed">
        <color indexed="64"/>
      </top>
      <bottom style="medium">
        <color indexed="64"/>
      </bottom>
      <diagonal/>
    </border>
    <border>
      <left style="thin">
        <color indexed="64"/>
      </left>
      <right style="thick">
        <color indexed="64"/>
      </right>
      <top/>
      <bottom style="thick">
        <color indexed="64"/>
      </bottom>
      <diagonal/>
    </border>
    <border>
      <left style="thin">
        <color theme="1"/>
      </left>
      <right/>
      <top style="dashed">
        <color theme="1"/>
      </top>
      <bottom style="thick">
        <color theme="1"/>
      </bottom>
      <diagonal/>
    </border>
    <border>
      <left style="thin">
        <color theme="1"/>
      </left>
      <right style="thick">
        <color theme="1"/>
      </right>
      <top style="dashed">
        <color theme="1"/>
      </top>
      <bottom/>
      <diagonal/>
    </border>
    <border>
      <left/>
      <right/>
      <top style="dashed">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style="thick">
        <color indexed="64"/>
      </bottom>
      <diagonal/>
    </border>
    <border>
      <left/>
      <right/>
      <top style="thin">
        <color indexed="64"/>
      </top>
      <bottom style="dashed">
        <color indexed="64"/>
      </bottom>
      <diagonal/>
    </border>
    <border>
      <left style="thin">
        <color theme="1"/>
      </left>
      <right style="thin">
        <color theme="1"/>
      </right>
      <top style="thin">
        <color theme="1"/>
      </top>
      <bottom style="dashed">
        <color theme="1"/>
      </bottom>
      <diagonal/>
    </border>
    <border>
      <left style="thin">
        <color theme="1"/>
      </left>
      <right style="thick">
        <color theme="1"/>
      </right>
      <top style="thin">
        <color theme="1"/>
      </top>
      <bottom style="dashed">
        <color theme="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indexed="64"/>
      </left>
      <right style="thin">
        <color indexed="64"/>
      </right>
      <top style="thin">
        <color indexed="64"/>
      </top>
      <bottom style="dashed">
        <color indexed="64"/>
      </bottom>
      <diagonal/>
    </border>
    <border>
      <left style="thin">
        <color indexed="64"/>
      </left>
      <right style="thick">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thin">
        <color indexed="64"/>
      </bottom>
      <diagonal/>
    </border>
    <border>
      <left style="thin">
        <color indexed="64"/>
      </left>
      <right/>
      <top style="dashed">
        <color indexed="64"/>
      </top>
      <bottom style="medium">
        <color indexed="64"/>
      </bottom>
      <diagonal/>
    </border>
    <border>
      <left style="thin">
        <color indexed="64"/>
      </left>
      <right style="thick">
        <color indexed="64"/>
      </right>
      <top style="dashed">
        <color indexed="64"/>
      </top>
      <bottom style="thin">
        <color indexed="64"/>
      </bottom>
      <diagonal/>
    </border>
    <border>
      <left/>
      <right style="thick">
        <color auto="1"/>
      </right>
      <top/>
      <bottom style="medium">
        <color indexed="64"/>
      </bottom>
      <diagonal/>
    </border>
  </borders>
  <cellStyleXfs count="7">
    <xf numFmtId="0" fontId="0" fillId="0" borderId="0"/>
    <xf numFmtId="9" fontId="16" fillId="0" borderId="0" applyFont="0" applyFill="0" applyBorder="0" applyAlignment="0" applyProtection="0"/>
    <xf numFmtId="0" fontId="17" fillId="0" borderId="0" applyNumberFormat="0" applyFill="0" applyBorder="0" applyAlignment="0" applyProtection="0"/>
    <xf numFmtId="0" fontId="16" fillId="0" borderId="0"/>
    <xf numFmtId="0" fontId="2" fillId="0" borderId="0"/>
    <xf numFmtId="0" fontId="25" fillId="0" borderId="0" applyNumberFormat="0" applyFill="0" applyBorder="0" applyAlignment="0" applyProtection="0"/>
    <xf numFmtId="44" fontId="39" fillId="0" borderId="0" applyFont="0" applyFill="0" applyBorder="0" applyAlignment="0" applyProtection="0"/>
  </cellStyleXfs>
  <cellXfs count="482">
    <xf numFmtId="0" fontId="0" fillId="0" borderId="0" xfId="0"/>
    <xf numFmtId="0" fontId="4"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Protection="1"/>
    <xf numFmtId="44" fontId="5" fillId="0" borderId="0" xfId="0" applyNumberFormat="1" applyFont="1" applyProtection="1"/>
    <xf numFmtId="0" fontId="4" fillId="0" borderId="0" xfId="0" applyFont="1" applyAlignment="1" applyProtection="1">
      <alignment horizontal="center" vertical="center"/>
    </xf>
    <xf numFmtId="8" fontId="5" fillId="0" borderId="0" xfId="0" applyNumberFormat="1" applyFont="1" applyFill="1" applyBorder="1" applyAlignment="1" applyProtection="1">
      <alignment vertical="center"/>
    </xf>
    <xf numFmtId="8" fontId="5" fillId="0" borderId="0" xfId="0" applyNumberFormat="1" applyFont="1" applyAlignment="1" applyProtection="1">
      <alignment vertical="center"/>
    </xf>
    <xf numFmtId="10" fontId="5" fillId="0" borderId="0" xfId="0" applyNumberFormat="1" applyFont="1" applyAlignment="1" applyProtection="1">
      <alignment vertical="center"/>
    </xf>
    <xf numFmtId="0" fontId="4" fillId="0" borderId="0" xfId="0" applyFont="1" applyFill="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8" fillId="0" borderId="1" xfId="0" applyFont="1" applyBorder="1" applyAlignment="1" applyProtection="1">
      <alignment vertical="center"/>
    </xf>
    <xf numFmtId="0" fontId="12" fillId="0" borderId="0" xfId="0" applyFont="1" applyAlignment="1" applyProtection="1">
      <alignment vertical="center"/>
    </xf>
    <xf numFmtId="0" fontId="10" fillId="0" borderId="0" xfId="0" applyFont="1" applyAlignment="1" applyProtection="1">
      <alignment vertical="center"/>
    </xf>
    <xf numFmtId="0" fontId="11" fillId="0" borderId="0" xfId="0" applyFont="1" applyBorder="1" applyAlignment="1" applyProtection="1">
      <alignment horizontal="left" vertical="top" wrapText="1"/>
    </xf>
    <xf numFmtId="0" fontId="11" fillId="0" borderId="0" xfId="0" applyFont="1" applyBorder="1" applyAlignment="1" applyProtection="1">
      <alignment vertical="center"/>
    </xf>
    <xf numFmtId="0" fontId="6" fillId="0" borderId="0" xfId="0" applyFont="1" applyAlignment="1" applyProtection="1">
      <alignment horizontal="center" vertical="center"/>
    </xf>
    <xf numFmtId="8" fontId="7" fillId="0" borderId="0" xfId="0" applyNumberFormat="1" applyFont="1" applyAlignment="1" applyProtection="1">
      <alignment vertical="center"/>
    </xf>
    <xf numFmtId="8" fontId="7" fillId="0" borderId="0" xfId="0" applyNumberFormat="1" applyFont="1" applyFill="1" applyBorder="1" applyAlignment="1" applyProtection="1">
      <alignment vertical="center"/>
    </xf>
    <xf numFmtId="10" fontId="7" fillId="0" borderId="0" xfId="0" applyNumberFormat="1" applyFont="1" applyAlignment="1" applyProtection="1">
      <alignment vertical="center"/>
    </xf>
    <xf numFmtId="0" fontId="6" fillId="0" borderId="0" xfId="0" applyFont="1" applyFill="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xf>
    <xf numFmtId="164" fontId="13" fillId="0" borderId="0" xfId="0" applyNumberFormat="1" applyFont="1" applyAlignment="1" applyProtection="1">
      <alignment horizontal="center" vertical="center"/>
    </xf>
    <xf numFmtId="44" fontId="13" fillId="0" borderId="0" xfId="0" applyNumberFormat="1" applyFont="1" applyAlignment="1" applyProtection="1">
      <alignment horizontal="center" vertical="center"/>
    </xf>
    <xf numFmtId="0" fontId="13" fillId="0" borderId="0" xfId="0" applyFont="1" applyAlignment="1" applyProtection="1">
      <alignment horizontal="center" vertical="center"/>
    </xf>
    <xf numFmtId="8" fontId="20" fillId="0" borderId="0" xfId="0" applyNumberFormat="1" applyFont="1" applyFill="1" applyBorder="1" applyAlignment="1" applyProtection="1">
      <alignment horizontal="center" vertical="center"/>
    </xf>
    <xf numFmtId="8" fontId="20" fillId="0" borderId="0" xfId="0" applyNumberFormat="1" applyFont="1" applyFill="1" applyBorder="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8" fontId="19" fillId="0" borderId="0" xfId="0" applyNumberFormat="1" applyFont="1" applyAlignment="1" applyProtection="1">
      <alignment vertical="center"/>
    </xf>
    <xf numFmtId="8" fontId="19" fillId="0" borderId="0" xfId="0" applyNumberFormat="1" applyFont="1" applyFill="1" applyBorder="1" applyAlignment="1" applyProtection="1">
      <alignment vertical="center"/>
    </xf>
    <xf numFmtId="10" fontId="19" fillId="0" borderId="0" xfId="0" applyNumberFormat="1" applyFont="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10" fontId="20" fillId="0" borderId="0" xfId="0" applyNumberFormat="1" applyFont="1" applyFill="1" applyAlignment="1" applyProtection="1">
      <alignment vertical="center"/>
    </xf>
    <xf numFmtId="0" fontId="20" fillId="0" borderId="0" xfId="0" applyFont="1" applyAlignment="1" applyProtection="1">
      <alignment horizontal="center"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4" fillId="0" borderId="0" xfId="4" applyFont="1" applyAlignment="1">
      <alignment horizontal="center"/>
    </xf>
    <xf numFmtId="9" fontId="24" fillId="0" borderId="0" xfId="4" applyNumberFormat="1" applyFont="1" applyAlignment="1">
      <alignment horizontal="center"/>
    </xf>
    <xf numFmtId="0" fontId="2" fillId="0" borderId="0" xfId="4" applyFont="1"/>
    <xf numFmtId="44" fontId="24" fillId="0" borderId="0" xfId="4" applyNumberFormat="1" applyFont="1" applyAlignment="1">
      <alignment horizontal="center"/>
    </xf>
    <xf numFmtId="0" fontId="15" fillId="2" borderId="25" xfId="0" applyFont="1" applyFill="1" applyBorder="1" applyAlignment="1" applyProtection="1">
      <alignment vertical="center"/>
    </xf>
    <xf numFmtId="0" fontId="15" fillId="2" borderId="26" xfId="0" applyFont="1" applyFill="1" applyBorder="1" applyAlignment="1" applyProtection="1">
      <alignment horizontal="center" vertical="center"/>
    </xf>
    <xf numFmtId="8" fontId="15" fillId="2" borderId="26" xfId="0" applyNumberFormat="1" applyFont="1" applyFill="1" applyBorder="1" applyAlignment="1" applyProtection="1">
      <alignment vertical="center"/>
    </xf>
    <xf numFmtId="44" fontId="15" fillId="2" borderId="27" xfId="0" applyNumberFormat="1" applyFont="1" applyFill="1" applyBorder="1" applyAlignment="1" applyProtection="1">
      <alignment horizontal="left" vertical="center"/>
    </xf>
    <xf numFmtId="44" fontId="15" fillId="2" borderId="25" xfId="0" applyNumberFormat="1" applyFont="1" applyFill="1" applyBorder="1" applyAlignment="1" applyProtection="1">
      <alignment horizontal="left" vertical="center"/>
    </xf>
    <xf numFmtId="10" fontId="15" fillId="2" borderId="27" xfId="0" applyNumberFormat="1" applyFont="1" applyFill="1" applyBorder="1" applyAlignment="1" applyProtection="1">
      <alignment vertical="center"/>
    </xf>
    <xf numFmtId="0" fontId="26" fillId="2" borderId="25" xfId="0" applyFont="1" applyFill="1" applyBorder="1" applyAlignment="1" applyProtection="1">
      <alignment vertical="center"/>
    </xf>
    <xf numFmtId="0" fontId="15" fillId="2" borderId="28" xfId="0" applyFont="1" applyFill="1" applyBorder="1" applyAlignment="1" applyProtection="1">
      <alignment vertical="center"/>
    </xf>
    <xf numFmtId="10" fontId="20" fillId="2" borderId="27" xfId="0" applyNumberFormat="1" applyFont="1" applyFill="1" applyBorder="1" applyAlignment="1" applyProtection="1">
      <alignment vertical="center"/>
    </xf>
    <xf numFmtId="164" fontId="19" fillId="0" borderId="0" xfId="0" applyNumberFormat="1" applyFont="1" applyFill="1" applyBorder="1" applyAlignment="1" applyProtection="1">
      <alignment horizontal="left" vertical="center"/>
    </xf>
    <xf numFmtId="44" fontId="19" fillId="0" borderId="0" xfId="0" applyNumberFormat="1" applyFont="1" applyFill="1" applyBorder="1" applyAlignment="1" applyProtection="1">
      <alignment horizontal="center" vertical="center"/>
    </xf>
    <xf numFmtId="164" fontId="15" fillId="2" borderId="25" xfId="0" applyNumberFormat="1" applyFont="1" applyFill="1" applyBorder="1" applyAlignment="1" applyProtection="1">
      <alignment horizontal="left" vertical="center"/>
    </xf>
    <xf numFmtId="44" fontId="15" fillId="2" borderId="26" xfId="0" applyNumberFormat="1" applyFont="1" applyFill="1" applyBorder="1" applyAlignment="1" applyProtection="1">
      <alignment horizontal="center" vertical="center"/>
    </xf>
    <xf numFmtId="0" fontId="15" fillId="2" borderId="26" xfId="0" applyFont="1" applyFill="1" applyBorder="1" applyAlignment="1" applyProtection="1">
      <alignment vertical="center"/>
    </xf>
    <xf numFmtId="0" fontId="15" fillId="2" borderId="27" xfId="0" applyFont="1" applyFill="1" applyBorder="1" applyAlignment="1" applyProtection="1">
      <alignment vertical="center"/>
    </xf>
    <xf numFmtId="44" fontId="15" fillId="2" borderId="26" xfId="0" applyNumberFormat="1" applyFont="1" applyFill="1" applyBorder="1" applyAlignment="1" applyProtection="1">
      <alignment vertical="center"/>
    </xf>
    <xf numFmtId="0" fontId="15" fillId="2" borderId="27"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164" fontId="15" fillId="3" borderId="2"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2" xfId="0" applyNumberFormat="1" applyFont="1" applyFill="1" applyBorder="1" applyAlignment="1" applyProtection="1">
      <alignment horizontal="center" vertical="center"/>
    </xf>
    <xf numFmtId="44" fontId="15" fillId="3" borderId="2" xfId="0" applyNumberFormat="1" applyFont="1" applyFill="1" applyBorder="1" applyAlignment="1" applyProtection="1">
      <alignment horizontal="center" vertical="center"/>
    </xf>
    <xf numFmtId="44" fontId="15" fillId="3" borderId="4" xfId="0" applyNumberFormat="1" applyFont="1" applyFill="1" applyBorder="1" applyAlignment="1" applyProtection="1">
      <alignment horizontal="center" vertical="center"/>
    </xf>
    <xf numFmtId="164" fontId="15" fillId="3" borderId="18" xfId="0" applyNumberFormat="1" applyFont="1" applyFill="1" applyBorder="1" applyAlignment="1" applyProtection="1">
      <alignment horizontal="left" vertical="center"/>
    </xf>
    <xf numFmtId="164" fontId="15" fillId="3" borderId="4" xfId="0" applyNumberFormat="1" applyFont="1" applyFill="1" applyBorder="1" applyAlignment="1" applyProtection="1">
      <alignment horizontal="center" vertical="center"/>
    </xf>
    <xf numFmtId="0" fontId="15" fillId="3" borderId="18" xfId="0" applyFont="1" applyFill="1" applyBorder="1" applyAlignment="1" applyProtection="1">
      <alignment horizontal="left" vertical="center"/>
    </xf>
    <xf numFmtId="0" fontId="15" fillId="3" borderId="19" xfId="0" applyFont="1" applyFill="1" applyBorder="1" applyAlignment="1" applyProtection="1">
      <alignment horizontal="center" vertical="center"/>
    </xf>
    <xf numFmtId="8" fontId="15" fillId="3" borderId="19" xfId="0" applyNumberFormat="1" applyFont="1" applyFill="1" applyBorder="1" applyAlignment="1" applyProtection="1">
      <alignment horizontal="center" vertical="center"/>
    </xf>
    <xf numFmtId="8" fontId="15" fillId="3" borderId="20" xfId="0" applyNumberFormat="1" applyFont="1" applyFill="1" applyBorder="1" applyAlignment="1" applyProtection="1">
      <alignment horizontal="center" vertical="center"/>
    </xf>
    <xf numFmtId="8" fontId="15" fillId="3" borderId="18" xfId="0" applyNumberFormat="1" applyFont="1" applyFill="1" applyBorder="1" applyAlignment="1" applyProtection="1">
      <alignment horizontal="center" vertical="center"/>
    </xf>
    <xf numFmtId="10" fontId="15" fillId="3" borderId="20" xfId="0" applyNumberFormat="1" applyFont="1" applyFill="1" applyBorder="1" applyAlignment="1" applyProtection="1">
      <alignment horizontal="center" vertical="center"/>
    </xf>
    <xf numFmtId="0" fontId="15" fillId="2" borderId="30" xfId="0" applyFont="1" applyFill="1" applyBorder="1" applyAlignment="1" applyProtection="1">
      <alignment horizontal="center" vertical="center"/>
    </xf>
    <xf numFmtId="8" fontId="15" fillId="2" borderId="30" xfId="0" applyNumberFormat="1" applyFont="1" applyFill="1" applyBorder="1" applyAlignment="1" applyProtection="1">
      <alignment vertical="center"/>
    </xf>
    <xf numFmtId="44" fontId="15" fillId="2" borderId="29" xfId="0" applyNumberFormat="1" applyFont="1" applyFill="1" applyBorder="1" applyAlignment="1" applyProtection="1">
      <alignment horizontal="left" vertical="center"/>
    </xf>
    <xf numFmtId="44" fontId="15" fillId="2" borderId="3" xfId="0" applyNumberFormat="1" applyFont="1" applyFill="1" applyBorder="1" applyAlignment="1" applyProtection="1">
      <alignment horizontal="left" vertical="center"/>
    </xf>
    <xf numFmtId="0" fontId="15" fillId="2" borderId="28" xfId="0" applyFont="1" applyFill="1" applyBorder="1" applyAlignment="1" applyProtection="1">
      <alignment horizontal="left" vertical="center"/>
    </xf>
    <xf numFmtId="8" fontId="15" fillId="2" borderId="30" xfId="0" applyNumberFormat="1" applyFont="1" applyFill="1" applyBorder="1" applyAlignment="1" applyProtection="1">
      <alignment horizontal="center" vertical="center"/>
    </xf>
    <xf numFmtId="44" fontId="15" fillId="2" borderId="35" xfId="0" applyNumberFormat="1" applyFont="1" applyFill="1" applyBorder="1" applyProtection="1"/>
    <xf numFmtId="44" fontId="15" fillId="2" borderId="21" xfId="0" applyNumberFormat="1" applyFont="1" applyFill="1" applyBorder="1" applyProtection="1"/>
    <xf numFmtId="0" fontId="28" fillId="0" borderId="0" xfId="0" applyFont="1"/>
    <xf numFmtId="0" fontId="29" fillId="2" borderId="2" xfId="0" applyFont="1" applyFill="1" applyBorder="1" applyAlignment="1">
      <alignment horizontal="center"/>
    </xf>
    <xf numFmtId="0" fontId="29" fillId="2" borderId="4" xfId="0" applyFont="1" applyFill="1" applyBorder="1" applyAlignment="1">
      <alignment horizontal="center"/>
    </xf>
    <xf numFmtId="44" fontId="28" fillId="0" borderId="0" xfId="0" applyNumberFormat="1" applyFont="1"/>
    <xf numFmtId="0" fontId="28" fillId="2" borderId="4" xfId="0" applyFont="1" applyFill="1" applyBorder="1"/>
    <xf numFmtId="0" fontId="33" fillId="3" borderId="4" xfId="0" applyFont="1" applyFill="1" applyBorder="1" applyAlignment="1">
      <alignment horizontal="center"/>
    </xf>
    <xf numFmtId="44" fontId="28" fillId="5" borderId="47" xfId="0" applyNumberFormat="1" applyFont="1" applyFill="1" applyBorder="1" applyProtection="1">
      <protection locked="0"/>
    </xf>
    <xf numFmtId="44" fontId="28" fillId="5" borderId="43" xfId="0" applyNumberFormat="1" applyFont="1" applyFill="1" applyBorder="1" applyProtection="1">
      <protection locked="0"/>
    </xf>
    <xf numFmtId="44" fontId="28" fillId="5" borderId="45" xfId="0" applyNumberFormat="1" applyFont="1" applyFill="1" applyBorder="1" applyProtection="1">
      <protection locked="0"/>
    </xf>
    <xf numFmtId="0" fontId="28" fillId="5" borderId="7" xfId="0" applyFont="1" applyFill="1" applyBorder="1" applyProtection="1">
      <protection locked="0"/>
    </xf>
    <xf numFmtId="0" fontId="28" fillId="5" borderId="9" xfId="0" applyFont="1" applyFill="1" applyBorder="1" applyProtection="1">
      <protection locked="0"/>
    </xf>
    <xf numFmtId="44" fontId="28" fillId="5" borderId="48" xfId="0" applyNumberFormat="1" applyFont="1" applyFill="1" applyBorder="1" applyProtection="1">
      <protection locked="0"/>
    </xf>
    <xf numFmtId="44" fontId="28" fillId="5" borderId="44" xfId="0" applyNumberFormat="1" applyFont="1" applyFill="1" applyBorder="1" applyProtection="1">
      <protection locked="0"/>
    </xf>
    <xf numFmtId="44" fontId="29" fillId="2" borderId="29" xfId="0" applyNumberFormat="1" applyFont="1" applyFill="1" applyBorder="1" applyAlignment="1" applyProtection="1">
      <alignment horizontal="left" vertical="center"/>
    </xf>
    <xf numFmtId="9" fontId="28" fillId="5" borderId="13" xfId="0" applyNumberFormat="1" applyFont="1" applyFill="1" applyBorder="1" applyAlignment="1" applyProtection="1">
      <alignment horizontal="right" vertical="center"/>
      <protection locked="0"/>
    </xf>
    <xf numFmtId="166" fontId="28" fillId="5" borderId="13" xfId="0" applyNumberFormat="1" applyFont="1" applyFill="1" applyBorder="1" applyAlignment="1" applyProtection="1">
      <alignment horizontal="right" vertical="center"/>
      <protection locked="0"/>
    </xf>
    <xf numFmtId="44" fontId="28" fillId="5" borderId="14" xfId="0" applyNumberFormat="1" applyFont="1" applyFill="1" applyBorder="1" applyAlignment="1" applyProtection="1">
      <alignment horizontal="left" vertical="center"/>
      <protection locked="0"/>
    </xf>
    <xf numFmtId="0" fontId="36" fillId="0" borderId="0" xfId="0" applyFont="1"/>
    <xf numFmtId="0" fontId="29" fillId="2" borderId="52" xfId="0" applyFont="1" applyFill="1" applyBorder="1" applyAlignment="1">
      <alignment horizontal="center"/>
    </xf>
    <xf numFmtId="0" fontId="29" fillId="2" borderId="51" xfId="0" applyFont="1" applyFill="1" applyBorder="1" applyAlignment="1">
      <alignment horizontal="center"/>
    </xf>
    <xf numFmtId="0" fontId="29" fillId="3" borderId="4" xfId="0" applyFont="1" applyFill="1" applyBorder="1" applyAlignment="1" applyProtection="1">
      <alignment horizontal="center"/>
    </xf>
    <xf numFmtId="0" fontId="31" fillId="0" borderId="0" xfId="0" applyFont="1"/>
    <xf numFmtId="0" fontId="31" fillId="2" borderId="4" xfId="0" applyFont="1" applyFill="1" applyBorder="1" applyProtection="1"/>
    <xf numFmtId="0" fontId="29" fillId="2" borderId="54" xfId="0" applyFont="1" applyFill="1" applyBorder="1" applyAlignment="1">
      <alignment horizontal="center"/>
    </xf>
    <xf numFmtId="0" fontId="29" fillId="2" borderId="3" xfId="0" applyFont="1" applyFill="1" applyBorder="1" applyAlignment="1" applyProtection="1">
      <alignment vertical="center"/>
    </xf>
    <xf numFmtId="0" fontId="29" fillId="2" borderId="28" xfId="0" applyFont="1" applyFill="1" applyBorder="1" applyAlignment="1" applyProtection="1">
      <alignment horizontal="center" vertical="center"/>
    </xf>
    <xf numFmtId="8" fontId="29" fillId="2" borderId="30" xfId="0" applyNumberFormat="1"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3" borderId="3"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44" fontId="20" fillId="0" borderId="0" xfId="0" applyNumberFormat="1" applyFont="1" applyFill="1" applyBorder="1" applyAlignment="1" applyProtection="1">
      <alignment horizontal="left" vertical="center"/>
      <protection locked="0"/>
    </xf>
    <xf numFmtId="0" fontId="29" fillId="3" borderId="4" xfId="0" applyFont="1" applyFill="1" applyBorder="1" applyAlignment="1" applyProtection="1">
      <alignment horizontal="center" vertical="center"/>
    </xf>
    <xf numFmtId="44" fontId="28" fillId="5" borderId="62" xfId="0" applyNumberFormat="1" applyFont="1" applyFill="1" applyBorder="1" applyProtection="1">
      <protection locked="0"/>
    </xf>
    <xf numFmtId="44" fontId="28" fillId="5" borderId="9" xfId="0" applyNumberFormat="1" applyFont="1" applyFill="1" applyBorder="1" applyProtection="1">
      <protection locked="0"/>
    </xf>
    <xf numFmtId="44" fontId="20" fillId="5" borderId="3" xfId="0" applyNumberFormat="1" applyFont="1" applyFill="1" applyBorder="1" applyAlignment="1" applyProtection="1">
      <alignment horizontal="left" vertical="center"/>
      <protection locked="0"/>
    </xf>
    <xf numFmtId="0" fontId="18" fillId="5" borderId="31" xfId="0" applyFont="1" applyFill="1" applyBorder="1" applyAlignment="1" applyProtection="1">
      <alignment vertical="center"/>
      <protection locked="0"/>
    </xf>
    <xf numFmtId="0" fontId="18" fillId="5" borderId="6" xfId="0" applyFont="1" applyFill="1" applyBorder="1" applyAlignment="1" applyProtection="1">
      <alignment vertical="center"/>
      <protection locked="0"/>
    </xf>
    <xf numFmtId="44" fontId="19" fillId="5" borderId="31" xfId="0" applyNumberFormat="1" applyFont="1" applyFill="1" applyBorder="1" applyAlignment="1" applyProtection="1">
      <alignment vertical="center"/>
      <protection locked="0"/>
    </xf>
    <xf numFmtId="44" fontId="19" fillId="5" borderId="6" xfId="0" applyNumberFormat="1" applyFont="1" applyFill="1" applyBorder="1" applyAlignment="1" applyProtection="1">
      <alignment vertical="center"/>
      <protection locked="0"/>
    </xf>
    <xf numFmtId="0" fontId="18" fillId="5" borderId="33" xfId="0" applyFont="1" applyFill="1" applyBorder="1" applyAlignment="1" applyProtection="1">
      <alignment vertical="center"/>
      <protection locked="0"/>
    </xf>
    <xf numFmtId="44" fontId="19" fillId="5" borderId="33" xfId="0" applyNumberFormat="1" applyFont="1" applyFill="1" applyBorder="1" applyAlignment="1" applyProtection="1">
      <alignment vertical="center"/>
      <protection locked="0"/>
    </xf>
    <xf numFmtId="165" fontId="19" fillId="5" borderId="31" xfId="0" applyNumberFormat="1" applyFont="1" applyFill="1" applyBorder="1" applyAlignment="1" applyProtection="1">
      <alignment horizontal="center" vertical="center"/>
      <protection locked="0"/>
    </xf>
    <xf numFmtId="44" fontId="19" fillId="5" borderId="31" xfId="0" applyNumberFormat="1" applyFont="1" applyFill="1" applyBorder="1" applyAlignment="1" applyProtection="1">
      <alignment horizontal="center" vertical="center"/>
      <protection locked="0"/>
    </xf>
    <xf numFmtId="0" fontId="18" fillId="5" borderId="32" xfId="0" applyFont="1" applyFill="1" applyBorder="1" applyAlignment="1" applyProtection="1">
      <alignment vertical="center"/>
      <protection locked="0"/>
    </xf>
    <xf numFmtId="165" fontId="19" fillId="5" borderId="6" xfId="0" applyNumberFormat="1" applyFont="1" applyFill="1" applyBorder="1" applyAlignment="1" applyProtection="1">
      <alignment horizontal="center" vertical="center"/>
      <protection locked="0"/>
    </xf>
    <xf numFmtId="44" fontId="19" fillId="5" borderId="6" xfId="0" applyNumberFormat="1" applyFont="1" applyFill="1" applyBorder="1" applyAlignment="1" applyProtection="1">
      <alignment horizontal="center" vertical="center"/>
      <protection locked="0"/>
    </xf>
    <xf numFmtId="0" fontId="18" fillId="5" borderId="7" xfId="0" applyFont="1" applyFill="1" applyBorder="1" applyAlignment="1" applyProtection="1">
      <alignment vertical="center"/>
      <protection locked="0"/>
    </xf>
    <xf numFmtId="165" fontId="19" fillId="5" borderId="33" xfId="0" applyNumberFormat="1" applyFont="1" applyFill="1" applyBorder="1" applyAlignment="1" applyProtection="1">
      <alignment horizontal="center" vertical="center"/>
      <protection locked="0"/>
    </xf>
    <xf numFmtId="44" fontId="19" fillId="5" borderId="33" xfId="0" applyNumberFormat="1" applyFont="1" applyFill="1" applyBorder="1" applyAlignment="1" applyProtection="1">
      <alignment horizontal="center" vertical="center"/>
      <protection locked="0"/>
    </xf>
    <xf numFmtId="0" fontId="18" fillId="5" borderId="34" xfId="0" applyFont="1" applyFill="1" applyBorder="1" applyAlignment="1" applyProtection="1">
      <alignment vertical="center"/>
      <protection locked="0"/>
    </xf>
    <xf numFmtId="49" fontId="19" fillId="5" borderId="31" xfId="0" applyNumberFormat="1" applyFont="1" applyFill="1" applyBorder="1" applyAlignment="1" applyProtection="1">
      <alignment horizontal="center" vertical="center"/>
      <protection locked="0"/>
    </xf>
    <xf numFmtId="49" fontId="19" fillId="5" borderId="6" xfId="0" applyNumberFormat="1" applyFont="1" applyFill="1" applyBorder="1" applyAlignment="1" applyProtection="1">
      <alignment horizontal="center" vertical="center"/>
      <protection locked="0"/>
    </xf>
    <xf numFmtId="49" fontId="19" fillId="5" borderId="33" xfId="0" applyNumberFormat="1" applyFont="1" applyFill="1" applyBorder="1" applyAlignment="1" applyProtection="1">
      <alignment horizontal="center" vertical="center"/>
      <protection locked="0"/>
    </xf>
    <xf numFmtId="166" fontId="28" fillId="5" borderId="63" xfId="0" applyNumberFormat="1" applyFont="1" applyFill="1" applyBorder="1" applyAlignment="1" applyProtection="1">
      <alignment horizontal="right" vertical="center"/>
      <protection locked="0"/>
    </xf>
    <xf numFmtId="44" fontId="19" fillId="5" borderId="4" xfId="0" applyNumberFormat="1" applyFont="1" applyFill="1" applyBorder="1" applyAlignment="1" applyProtection="1">
      <alignment horizontal="center" vertical="center"/>
      <protection locked="0"/>
    </xf>
    <xf numFmtId="44" fontId="19" fillId="5" borderId="60" xfId="0" applyNumberFormat="1" applyFont="1" applyFill="1" applyBorder="1" applyAlignment="1" applyProtection="1">
      <alignment horizontal="center" vertical="center"/>
      <protection locked="0"/>
    </xf>
    <xf numFmtId="44" fontId="19" fillId="5" borderId="3" xfId="0" applyNumberFormat="1" applyFont="1" applyFill="1" applyBorder="1" applyAlignment="1" applyProtection="1">
      <alignment horizontal="center" vertical="center"/>
      <protection locked="0"/>
    </xf>
    <xf numFmtId="167" fontId="20" fillId="0" borderId="0" xfId="0" applyNumberFormat="1" applyFont="1" applyFill="1" applyBorder="1" applyAlignment="1" applyProtection="1">
      <alignment vertical="center"/>
    </xf>
    <xf numFmtId="167" fontId="19" fillId="0" borderId="0" xfId="0" applyNumberFormat="1" applyFont="1" applyAlignment="1" applyProtection="1">
      <alignment vertical="center"/>
    </xf>
    <xf numFmtId="167" fontId="5" fillId="0" borderId="0" xfId="0" applyNumberFormat="1" applyFont="1" applyAlignment="1" applyProtection="1">
      <alignment vertical="center"/>
    </xf>
    <xf numFmtId="167" fontId="5" fillId="0" borderId="0" xfId="0" applyNumberFormat="1" applyFont="1" applyFill="1" applyBorder="1" applyAlignment="1" applyProtection="1">
      <alignment vertical="center"/>
    </xf>
    <xf numFmtId="44" fontId="15" fillId="3" borderId="20" xfId="0" applyNumberFormat="1" applyFont="1" applyFill="1" applyBorder="1" applyAlignment="1" applyProtection="1">
      <alignment horizontal="center" vertical="center"/>
    </xf>
    <xf numFmtId="44" fontId="20" fillId="0" borderId="0" xfId="0" applyNumberFormat="1" applyFont="1" applyFill="1" applyBorder="1" applyAlignment="1" applyProtection="1">
      <alignment horizontal="center" vertical="center"/>
    </xf>
    <xf numFmtId="44" fontId="19" fillId="0" borderId="0" xfId="0" applyNumberFormat="1" applyFont="1" applyFill="1" applyBorder="1" applyAlignment="1" applyProtection="1">
      <alignment vertical="center"/>
    </xf>
    <xf numFmtId="44" fontId="20" fillId="0" borderId="0" xfId="0" applyNumberFormat="1" applyFont="1" applyFill="1" applyBorder="1" applyAlignment="1" applyProtection="1">
      <alignment vertical="center"/>
    </xf>
    <xf numFmtId="44" fontId="19" fillId="0" borderId="0" xfId="0" applyNumberFormat="1" applyFont="1" applyAlignment="1" applyProtection="1">
      <alignment vertical="center"/>
    </xf>
    <xf numFmtId="44" fontId="15" fillId="3" borderId="18" xfId="0" applyNumberFormat="1" applyFont="1" applyFill="1" applyBorder="1" applyAlignment="1" applyProtection="1">
      <alignment horizontal="center" vertical="center"/>
    </xf>
    <xf numFmtId="0" fontId="37" fillId="0" borderId="64" xfId="0" applyFont="1" applyBorder="1"/>
    <xf numFmtId="0" fontId="37" fillId="0" borderId="65" xfId="0" applyFont="1" applyBorder="1"/>
    <xf numFmtId="0" fontId="0" fillId="0" borderId="65" xfId="0" applyBorder="1"/>
    <xf numFmtId="0" fontId="0" fillId="0" borderId="66" xfId="0" applyBorder="1"/>
    <xf numFmtId="0" fontId="16" fillId="0" borderId="67" xfId="0" applyFont="1" applyBorder="1" applyAlignment="1" applyProtection="1">
      <alignment vertical="center"/>
    </xf>
    <xf numFmtId="0" fontId="16" fillId="0" borderId="0" xfId="0" applyFont="1" applyBorder="1"/>
    <xf numFmtId="0" fontId="0" fillId="0" borderId="0" xfId="0" applyBorder="1"/>
    <xf numFmtId="0" fontId="0" fillId="0" borderId="68" xfId="0" applyBorder="1"/>
    <xf numFmtId="44" fontId="0" fillId="0" borderId="0" xfId="0" applyNumberFormat="1" applyBorder="1"/>
    <xf numFmtId="0" fontId="0" fillId="0" borderId="67" xfId="0" applyBorder="1"/>
    <xf numFmtId="0" fontId="0" fillId="0" borderId="69" xfId="0" applyBorder="1"/>
    <xf numFmtId="0" fontId="0" fillId="0" borderId="70" xfId="0" applyBorder="1"/>
    <xf numFmtId="0" fontId="0" fillId="0" borderId="71" xfId="0" applyBorder="1"/>
    <xf numFmtId="0" fontId="15" fillId="2" borderId="25" xfId="0" applyFont="1" applyFill="1" applyBorder="1" applyProtection="1"/>
    <xf numFmtId="0" fontId="15" fillId="2" borderId="26" xfId="0" applyFont="1" applyFill="1" applyBorder="1" applyProtection="1"/>
    <xf numFmtId="0" fontId="15" fillId="2" borderId="72" xfId="0" applyFont="1" applyFill="1" applyBorder="1" applyProtection="1"/>
    <xf numFmtId="0" fontId="0" fillId="0" borderId="0" xfId="0" applyAlignment="1">
      <alignment horizontal="center" wrapText="1"/>
    </xf>
    <xf numFmtId="9" fontId="24" fillId="0" borderId="0" xfId="1" applyFont="1" applyAlignment="1">
      <alignment horizontal="center"/>
    </xf>
    <xf numFmtId="44" fontId="6" fillId="0" borderId="0" xfId="0" applyNumberFormat="1" applyFont="1" applyAlignment="1" applyProtection="1">
      <alignment horizontal="center" vertical="center"/>
    </xf>
    <xf numFmtId="0" fontId="7" fillId="0" borderId="0" xfId="0" applyFont="1" applyAlignment="1" applyProtection="1">
      <alignment horizontal="right" vertical="center"/>
    </xf>
    <xf numFmtId="0" fontId="6" fillId="0" borderId="0" xfId="0" applyFont="1" applyAlignment="1" applyProtection="1">
      <alignment horizontal="right" vertical="center"/>
    </xf>
    <xf numFmtId="0" fontId="24" fillId="0" borderId="0" xfId="4" applyFont="1" applyAlignment="1">
      <alignment horizontal="right"/>
    </xf>
    <xf numFmtId="44" fontId="7" fillId="0" borderId="0" xfId="0" applyNumberFormat="1" applyFont="1" applyAlignment="1" applyProtection="1">
      <alignment vertical="center"/>
    </xf>
    <xf numFmtId="8" fontId="6" fillId="0"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8" fontId="38" fillId="0" borderId="0" xfId="0" applyNumberFormat="1" applyFont="1" applyFill="1" applyBorder="1" applyAlignment="1" applyProtection="1">
      <alignment vertical="center"/>
    </xf>
    <xf numFmtId="49" fontId="18" fillId="5" borderId="43" xfId="0" applyNumberFormat="1" applyFont="1" applyFill="1" applyBorder="1" applyAlignment="1" applyProtection="1">
      <alignment horizontal="left" vertical="center"/>
      <protection locked="0"/>
    </xf>
    <xf numFmtId="44" fontId="19" fillId="5" borderId="44" xfId="0" applyNumberFormat="1" applyFont="1" applyFill="1" applyBorder="1" applyAlignment="1" applyProtection="1">
      <alignment horizontal="center" vertical="center"/>
      <protection locked="0"/>
    </xf>
    <xf numFmtId="44" fontId="19" fillId="5" borderId="46" xfId="0" applyNumberFormat="1" applyFont="1" applyFill="1" applyBorder="1" applyAlignment="1" applyProtection="1">
      <alignment horizontal="center" vertical="center"/>
      <protection locked="0"/>
    </xf>
    <xf numFmtId="49" fontId="18" fillId="5" borderId="47" xfId="0" applyNumberFormat="1" applyFont="1" applyFill="1" applyBorder="1" applyAlignment="1" applyProtection="1">
      <alignment horizontal="left" vertical="center"/>
      <protection locked="0"/>
    </xf>
    <xf numFmtId="44" fontId="19" fillId="5" borderId="48" xfId="0" applyNumberFormat="1" applyFont="1" applyFill="1" applyBorder="1" applyAlignment="1" applyProtection="1">
      <alignment horizontal="center" vertical="center"/>
      <protection locked="0"/>
    </xf>
    <xf numFmtId="164" fontId="15" fillId="3" borderId="52" xfId="0" applyNumberFormat="1" applyFont="1" applyFill="1" applyBorder="1" applyAlignment="1" applyProtection="1">
      <alignment horizontal="left" vertical="center"/>
    </xf>
    <xf numFmtId="164" fontId="15" fillId="3" borderId="51" xfId="0" applyNumberFormat="1" applyFont="1" applyFill="1" applyBorder="1" applyAlignment="1" applyProtection="1">
      <alignment horizontal="left" vertical="center"/>
    </xf>
    <xf numFmtId="49" fontId="18" fillId="5" borderId="6" xfId="0" applyNumberFormat="1" applyFont="1" applyFill="1" applyBorder="1" applyAlignment="1" applyProtection="1">
      <alignment horizontal="left" vertical="center"/>
      <protection locked="0"/>
    </xf>
    <xf numFmtId="44" fontId="19" fillId="5" borderId="7" xfId="0" applyNumberFormat="1" applyFont="1" applyFill="1" applyBorder="1" applyAlignment="1" applyProtection="1">
      <alignment horizontal="center" vertical="center"/>
      <protection locked="0"/>
    </xf>
    <xf numFmtId="49" fontId="18" fillId="5" borderId="8" xfId="0" applyNumberFormat="1" applyFont="1" applyFill="1" applyBorder="1" applyAlignment="1" applyProtection="1">
      <alignment horizontal="left" vertical="center"/>
      <protection locked="0"/>
    </xf>
    <xf numFmtId="44" fontId="19" fillId="5" borderId="9" xfId="0" applyNumberFormat="1" applyFont="1" applyFill="1" applyBorder="1" applyAlignment="1" applyProtection="1">
      <alignment horizontal="center" vertical="center"/>
      <protection locked="0"/>
    </xf>
    <xf numFmtId="49" fontId="18" fillId="5" borderId="31" xfId="0" applyNumberFormat="1" applyFont="1" applyFill="1" applyBorder="1" applyAlignment="1" applyProtection="1">
      <alignment horizontal="left" vertical="center"/>
      <protection locked="0"/>
    </xf>
    <xf numFmtId="44" fontId="19" fillId="5" borderId="32" xfId="0" applyNumberFormat="1" applyFont="1" applyFill="1" applyBorder="1" applyAlignment="1" applyProtection="1">
      <alignment horizontal="center" vertical="center"/>
      <protection locked="0"/>
    </xf>
    <xf numFmtId="164" fontId="15" fillId="3" borderId="2" xfId="0" applyNumberFormat="1" applyFont="1" applyFill="1" applyBorder="1" applyAlignment="1" applyProtection="1">
      <alignment horizontal="left" vertical="center"/>
    </xf>
    <xf numFmtId="164" fontId="15" fillId="3" borderId="4" xfId="0" applyNumberFormat="1" applyFont="1" applyFill="1" applyBorder="1" applyAlignment="1" applyProtection="1">
      <alignment horizontal="left" vertical="center"/>
    </xf>
    <xf numFmtId="167" fontId="7" fillId="0" borderId="0" xfId="0" applyNumberFormat="1" applyFont="1" applyAlignment="1" applyProtection="1">
      <alignment vertical="center"/>
    </xf>
    <xf numFmtId="167" fontId="6" fillId="0" borderId="0" xfId="0" applyNumberFormat="1" applyFont="1" applyAlignment="1" applyProtection="1">
      <alignment horizontal="center" vertical="center"/>
    </xf>
    <xf numFmtId="9" fontId="6" fillId="0" borderId="0" xfId="1" applyFont="1" applyAlignment="1" applyProtection="1">
      <alignment horizontal="center" vertical="center"/>
    </xf>
    <xf numFmtId="9" fontId="5" fillId="0" borderId="0" xfId="1" applyFont="1" applyAlignment="1" applyProtection="1">
      <alignment vertical="center"/>
    </xf>
    <xf numFmtId="167" fontId="4" fillId="0" borderId="0" xfId="0" applyNumberFormat="1" applyFont="1" applyAlignment="1" applyProtection="1">
      <alignment horizontal="center" vertical="center"/>
    </xf>
    <xf numFmtId="0" fontId="18" fillId="6" borderId="15" xfId="0" applyFont="1" applyFill="1" applyBorder="1" applyAlignment="1" applyProtection="1">
      <alignment horizontal="left" vertical="center"/>
    </xf>
    <xf numFmtId="3" fontId="19" fillId="6" borderId="16" xfId="0" applyNumberFormat="1" applyFont="1" applyFill="1" applyBorder="1" applyAlignment="1" applyProtection="1">
      <alignment horizontal="center" vertical="center"/>
    </xf>
    <xf numFmtId="44" fontId="19" fillId="6" borderId="16" xfId="0" applyNumberFormat="1" applyFont="1" applyFill="1" applyBorder="1" applyAlignment="1" applyProtection="1">
      <alignment horizontal="left" vertical="center"/>
    </xf>
    <xf numFmtId="44" fontId="19" fillId="6" borderId="17" xfId="0" applyNumberFormat="1" applyFont="1" applyFill="1" applyBorder="1" applyAlignment="1" applyProtection="1">
      <alignment horizontal="left" vertical="center"/>
    </xf>
    <xf numFmtId="44" fontId="19" fillId="6" borderId="0" xfId="0" applyNumberFormat="1" applyFont="1" applyFill="1" applyBorder="1" applyAlignment="1" applyProtection="1">
      <alignment vertical="center"/>
    </xf>
    <xf numFmtId="44" fontId="19" fillId="6" borderId="12" xfId="0" applyNumberFormat="1" applyFont="1" applyFill="1" applyBorder="1" applyAlignment="1" applyProtection="1">
      <alignment horizontal="left" vertical="center"/>
    </xf>
    <xf numFmtId="10" fontId="19" fillId="6" borderId="14" xfId="0" applyNumberFormat="1" applyFont="1" applyFill="1" applyBorder="1" applyAlignment="1" applyProtection="1">
      <alignment vertical="center"/>
    </xf>
    <xf numFmtId="0" fontId="18" fillId="6" borderId="12" xfId="0" applyFont="1" applyFill="1" applyBorder="1" applyAlignment="1" applyProtection="1">
      <alignment horizontal="left" vertical="center" indent="1"/>
    </xf>
    <xf numFmtId="3" fontId="19" fillId="6" borderId="13" xfId="0" applyNumberFormat="1" applyFont="1" applyFill="1" applyBorder="1" applyAlignment="1" applyProtection="1">
      <alignment horizontal="center" vertical="center"/>
    </xf>
    <xf numFmtId="44" fontId="19" fillId="6" borderId="13" xfId="0" applyNumberFormat="1" applyFont="1" applyFill="1" applyBorder="1" applyAlignment="1" applyProtection="1">
      <alignment horizontal="left" vertical="center"/>
    </xf>
    <xf numFmtId="44" fontId="19" fillId="6" borderId="14" xfId="0" applyNumberFormat="1" applyFont="1" applyFill="1" applyBorder="1" applyAlignment="1" applyProtection="1">
      <alignment horizontal="left" vertical="center"/>
    </xf>
    <xf numFmtId="10" fontId="19" fillId="6" borderId="14" xfId="1" applyNumberFormat="1" applyFont="1" applyFill="1" applyBorder="1" applyAlignment="1" applyProtection="1">
      <alignment vertical="center"/>
    </xf>
    <xf numFmtId="0" fontId="18" fillId="6" borderId="12" xfId="0" applyFont="1" applyFill="1" applyBorder="1" applyAlignment="1" applyProtection="1">
      <alignment horizontal="left" vertical="center"/>
    </xf>
    <xf numFmtId="0" fontId="19" fillId="6" borderId="23" xfId="0" applyFont="1" applyFill="1" applyBorder="1" applyAlignment="1" applyProtection="1">
      <alignment horizontal="center" vertical="center"/>
    </xf>
    <xf numFmtId="44" fontId="19" fillId="6" borderId="23" xfId="0" applyNumberFormat="1" applyFont="1" applyFill="1" applyBorder="1" applyAlignment="1" applyProtection="1">
      <alignment horizontal="right" vertical="center"/>
    </xf>
    <xf numFmtId="44" fontId="19" fillId="6" borderId="24" xfId="0" applyNumberFormat="1" applyFont="1" applyFill="1" applyBorder="1" applyAlignment="1" applyProtection="1">
      <alignment horizontal="left" vertical="center"/>
    </xf>
    <xf numFmtId="44" fontId="19" fillId="6" borderId="22" xfId="0" applyNumberFormat="1" applyFont="1" applyFill="1" applyBorder="1" applyAlignment="1" applyProtection="1">
      <alignment horizontal="left" vertical="center"/>
    </xf>
    <xf numFmtId="10" fontId="19" fillId="6" borderId="24" xfId="0" applyNumberFormat="1" applyFont="1" applyFill="1" applyBorder="1" applyAlignment="1" applyProtection="1">
      <alignment vertical="center"/>
    </xf>
    <xf numFmtId="0" fontId="18" fillId="6" borderId="15" xfId="0" applyFont="1" applyFill="1" applyBorder="1" applyAlignment="1" applyProtection="1">
      <alignment vertical="center"/>
    </xf>
    <xf numFmtId="0" fontId="19" fillId="6" borderId="16" xfId="0" applyFont="1" applyFill="1" applyBorder="1" applyAlignment="1" applyProtection="1">
      <alignment horizontal="center" vertical="center"/>
    </xf>
    <xf numFmtId="8" fontId="19" fillId="6" borderId="16" xfId="0" applyNumberFormat="1" applyFont="1" applyFill="1" applyBorder="1" applyAlignment="1" applyProtection="1">
      <alignment vertical="center"/>
    </xf>
    <xf numFmtId="44" fontId="19" fillId="6" borderId="15" xfId="0" applyNumberFormat="1" applyFont="1" applyFill="1" applyBorder="1" applyAlignment="1" applyProtection="1">
      <alignment horizontal="left" vertical="center"/>
    </xf>
    <xf numFmtId="10" fontId="19" fillId="6" borderId="17" xfId="0" applyNumberFormat="1" applyFont="1" applyFill="1" applyBorder="1" applyAlignment="1" applyProtection="1">
      <alignment vertical="center"/>
    </xf>
    <xf numFmtId="0" fontId="18" fillId="6" borderId="12" xfId="0" applyFont="1" applyFill="1" applyBorder="1" applyAlignment="1" applyProtection="1">
      <alignment vertical="center"/>
    </xf>
    <xf numFmtId="0" fontId="19" fillId="6" borderId="13" xfId="0" applyFont="1" applyFill="1" applyBorder="1" applyAlignment="1" applyProtection="1">
      <alignment horizontal="center" vertical="center"/>
    </xf>
    <xf numFmtId="8" fontId="19" fillId="6" borderId="13" xfId="0" applyNumberFormat="1" applyFont="1" applyFill="1" applyBorder="1" applyAlignment="1" applyProtection="1">
      <alignment vertical="center"/>
    </xf>
    <xf numFmtId="44" fontId="19" fillId="6" borderId="13" xfId="0" applyNumberFormat="1" applyFont="1" applyFill="1" applyBorder="1" applyAlignment="1" applyProtection="1">
      <alignment vertical="center"/>
    </xf>
    <xf numFmtId="0" fontId="21" fillId="6" borderId="12" xfId="0" applyFont="1" applyFill="1" applyBorder="1" applyAlignment="1" applyProtection="1">
      <alignment vertical="center"/>
    </xf>
    <xf numFmtId="0" fontId="19" fillId="6" borderId="13" xfId="0" applyFont="1" applyFill="1" applyBorder="1" applyAlignment="1" applyProtection="1">
      <alignment vertical="center"/>
    </xf>
    <xf numFmtId="3" fontId="22" fillId="6" borderId="13" xfId="2" applyNumberFormat="1" applyFont="1" applyFill="1" applyBorder="1" applyAlignment="1" applyProtection="1">
      <alignment vertical="center"/>
    </xf>
    <xf numFmtId="44" fontId="19" fillId="6" borderId="13" xfId="0" applyNumberFormat="1" applyFont="1" applyFill="1" applyBorder="1" applyAlignment="1" applyProtection="1">
      <alignment horizontal="right" vertical="center"/>
    </xf>
    <xf numFmtId="0" fontId="18" fillId="6" borderId="22" xfId="0" applyFont="1" applyFill="1" applyBorder="1" applyAlignment="1" applyProtection="1">
      <alignment vertical="center"/>
    </xf>
    <xf numFmtId="10" fontId="19" fillId="6" borderId="59" xfId="0" applyNumberFormat="1" applyFont="1" applyFill="1" applyBorder="1" applyAlignment="1" applyProtection="1">
      <alignment horizontal="right" vertical="center"/>
    </xf>
    <xf numFmtId="0" fontId="19" fillId="6" borderId="16" xfId="0" applyFont="1" applyFill="1" applyBorder="1" applyAlignment="1" applyProtection="1">
      <alignment vertical="center"/>
    </xf>
    <xf numFmtId="0" fontId="28" fillId="6" borderId="32" xfId="0" applyFont="1" applyFill="1" applyBorder="1"/>
    <xf numFmtId="0" fontId="28" fillId="6" borderId="7" xfId="0" applyFont="1" applyFill="1" applyBorder="1"/>
    <xf numFmtId="44" fontId="28" fillId="6" borderId="47" xfId="0" applyNumberFormat="1" applyFont="1" applyFill="1" applyBorder="1"/>
    <xf numFmtId="44" fontId="28" fillId="6" borderId="43" xfId="0" applyNumberFormat="1" applyFont="1" applyFill="1" applyBorder="1"/>
    <xf numFmtId="44" fontId="28" fillId="6" borderId="61" xfId="0" applyNumberFormat="1" applyFont="1" applyFill="1" applyBorder="1"/>
    <xf numFmtId="0" fontId="28" fillId="6" borderId="32" xfId="0" applyFont="1" applyFill="1" applyBorder="1" applyAlignment="1" applyProtection="1">
      <alignment vertical="center"/>
    </xf>
    <xf numFmtId="0" fontId="28" fillId="6" borderId="7" xfId="0" applyFont="1" applyFill="1" applyBorder="1" applyAlignment="1" applyProtection="1">
      <alignment vertical="center"/>
    </xf>
    <xf numFmtId="0" fontId="35" fillId="6" borderId="7" xfId="0" applyFont="1" applyFill="1" applyBorder="1" applyAlignment="1" applyProtection="1">
      <alignment vertical="center"/>
    </xf>
    <xf numFmtId="0" fontId="28" fillId="6" borderId="9" xfId="0" applyFont="1" applyFill="1" applyBorder="1" applyAlignment="1" applyProtection="1">
      <alignment vertical="center"/>
    </xf>
    <xf numFmtId="0" fontId="28" fillId="6" borderId="32" xfId="0" applyFont="1" applyFill="1" applyBorder="1" applyAlignment="1" applyProtection="1">
      <alignment horizontal="left" vertical="center"/>
    </xf>
    <xf numFmtId="0" fontId="28" fillId="6" borderId="34" xfId="0" applyFont="1" applyFill="1" applyBorder="1" applyAlignment="1" applyProtection="1">
      <alignment vertical="center"/>
    </xf>
    <xf numFmtId="0" fontId="28" fillId="6" borderId="15" xfId="0" applyFont="1" applyFill="1" applyBorder="1" applyAlignment="1" applyProtection="1">
      <alignment horizontal="center" vertical="center"/>
    </xf>
    <xf numFmtId="44" fontId="28" fillId="6" borderId="16" xfId="0" applyNumberFormat="1" applyFont="1" applyFill="1" applyBorder="1" applyAlignment="1" applyProtection="1">
      <alignment horizontal="right" vertical="center"/>
    </xf>
    <xf numFmtId="44" fontId="28" fillId="6" borderId="17" xfId="0" applyNumberFormat="1" applyFont="1" applyFill="1" applyBorder="1" applyAlignment="1" applyProtection="1">
      <alignment horizontal="left" vertical="center"/>
    </xf>
    <xf numFmtId="44" fontId="28" fillId="6" borderId="14" xfId="0" applyNumberFormat="1" applyFont="1" applyFill="1" applyBorder="1" applyAlignment="1" applyProtection="1">
      <alignment horizontal="left" vertical="center"/>
    </xf>
    <xf numFmtId="0" fontId="28" fillId="6" borderId="12" xfId="0" applyFont="1" applyFill="1" applyBorder="1" applyAlignment="1" applyProtection="1">
      <alignment horizontal="center" vertical="center"/>
    </xf>
    <xf numFmtId="10" fontId="28" fillId="6" borderId="12" xfId="1" applyNumberFormat="1" applyFont="1" applyFill="1" applyBorder="1" applyAlignment="1" applyProtection="1">
      <alignment horizontal="center" vertical="center"/>
    </xf>
    <xf numFmtId="0" fontId="28" fillId="6" borderId="13" xfId="0" applyFont="1" applyFill="1" applyBorder="1" applyAlignment="1" applyProtection="1">
      <alignment vertical="center"/>
    </xf>
    <xf numFmtId="44" fontId="28" fillId="6" borderId="24" xfId="0" applyNumberFormat="1" applyFont="1" applyFill="1" applyBorder="1" applyAlignment="1" applyProtection="1">
      <alignment horizontal="left" vertical="center"/>
    </xf>
    <xf numFmtId="44" fontId="19" fillId="6" borderId="6" xfId="0" applyNumberFormat="1" applyFont="1" applyFill="1" applyBorder="1" applyAlignment="1" applyProtection="1">
      <alignment vertical="center"/>
    </xf>
    <xf numFmtId="44" fontId="19" fillId="6" borderId="7" xfId="0" applyNumberFormat="1" applyFont="1" applyFill="1" applyBorder="1" applyAlignment="1" applyProtection="1">
      <alignment vertical="center"/>
    </xf>
    <xf numFmtId="44" fontId="19" fillId="6" borderId="34" xfId="0" applyNumberFormat="1" applyFont="1" applyFill="1" applyBorder="1" applyAlignment="1" applyProtection="1">
      <alignment vertical="center"/>
    </xf>
    <xf numFmtId="164" fontId="18" fillId="6" borderId="31" xfId="0" applyNumberFormat="1" applyFont="1" applyFill="1" applyBorder="1" applyAlignment="1" applyProtection="1">
      <alignment horizontal="left" vertical="center"/>
    </xf>
    <xf numFmtId="164" fontId="18" fillId="6" borderId="8" xfId="0" applyNumberFormat="1" applyFont="1" applyFill="1" applyBorder="1" applyAlignment="1" applyProtection="1">
      <alignment horizontal="left" vertical="center"/>
    </xf>
    <xf numFmtId="164" fontId="18" fillId="6" borderId="5" xfId="0" applyNumberFormat="1" applyFont="1" applyFill="1" applyBorder="1" applyAlignment="1" applyProtection="1">
      <alignment horizontal="left" vertical="center"/>
    </xf>
    <xf numFmtId="164" fontId="18" fillId="6" borderId="45" xfId="0" applyNumberFormat="1" applyFont="1" applyFill="1" applyBorder="1" applyAlignment="1" applyProtection="1">
      <alignment horizontal="left" vertical="center"/>
    </xf>
    <xf numFmtId="0" fontId="28" fillId="6" borderId="1" xfId="0" applyFont="1" applyFill="1" applyBorder="1"/>
    <xf numFmtId="0" fontId="28" fillId="6" borderId="0" xfId="0" applyFont="1" applyFill="1" applyBorder="1"/>
    <xf numFmtId="0" fontId="28" fillId="6" borderId="39" xfId="0" applyFont="1" applyFill="1" applyBorder="1"/>
    <xf numFmtId="0" fontId="28" fillId="6" borderId="40" xfId="0" applyFont="1" applyFill="1" applyBorder="1"/>
    <xf numFmtId="0" fontId="28" fillId="6" borderId="41" xfId="0" applyFont="1" applyFill="1" applyBorder="1"/>
    <xf numFmtId="0" fontId="28" fillId="6" borderId="42" xfId="0" applyFont="1" applyFill="1" applyBorder="1"/>
    <xf numFmtId="0" fontId="28" fillId="6" borderId="18"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18" fillId="6" borderId="73" xfId="0" applyFont="1" applyFill="1" applyBorder="1" applyAlignment="1" applyProtection="1">
      <alignment horizontal="left" vertical="center"/>
    </xf>
    <xf numFmtId="0" fontId="18" fillId="6" borderId="10" xfId="0" applyFont="1" applyFill="1" applyBorder="1" applyAlignment="1" applyProtection="1">
      <alignment horizontal="left" vertical="center"/>
    </xf>
    <xf numFmtId="0" fontId="15" fillId="0" borderId="0" xfId="0" applyFont="1" applyAlignment="1" applyProtection="1">
      <alignment horizontal="left" vertical="center"/>
    </xf>
    <xf numFmtId="0" fontId="45" fillId="0" borderId="0" xfId="0" applyFont="1" applyAlignment="1" applyProtection="1">
      <alignment vertical="center"/>
    </xf>
    <xf numFmtId="0" fontId="46" fillId="0" borderId="0" xfId="0" applyFont="1" applyFill="1" applyAlignment="1" applyProtection="1">
      <alignment vertical="center"/>
    </xf>
    <xf numFmtId="0" fontId="15" fillId="3" borderId="2"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44" fontId="26" fillId="2" borderId="21" xfId="0" applyNumberFormat="1" applyFont="1" applyFill="1" applyBorder="1" applyAlignment="1" applyProtection="1">
      <alignment horizontal="left" vertical="center"/>
    </xf>
    <xf numFmtId="44" fontId="26" fillId="2" borderId="35" xfId="0" applyNumberFormat="1" applyFont="1" applyFill="1" applyBorder="1" applyAlignment="1" applyProtection="1">
      <alignment horizontal="left" vertical="center"/>
    </xf>
    <xf numFmtId="10" fontId="26" fillId="2" borderId="21" xfId="0" applyNumberFormat="1" applyFont="1" applyFill="1" applyBorder="1" applyAlignment="1" applyProtection="1">
      <alignment vertical="center"/>
    </xf>
    <xf numFmtId="44" fontId="15" fillId="2" borderId="35" xfId="0" applyNumberFormat="1" applyFont="1" applyFill="1" applyBorder="1" applyAlignment="1" applyProtection="1">
      <alignment horizontal="left" vertical="center"/>
    </xf>
    <xf numFmtId="10" fontId="15" fillId="2" borderId="21" xfId="0" applyNumberFormat="1" applyFont="1" applyFill="1" applyBorder="1" applyAlignment="1" applyProtection="1">
      <alignment vertical="center"/>
    </xf>
    <xf numFmtId="0" fontId="15" fillId="2" borderId="35" xfId="0" applyFont="1" applyFill="1" applyBorder="1" applyAlignment="1" applyProtection="1">
      <alignment vertical="center"/>
    </xf>
    <xf numFmtId="44" fontId="15" fillId="2" borderId="21" xfId="0" applyNumberFormat="1" applyFont="1" applyFill="1" applyBorder="1" applyAlignment="1" applyProtection="1">
      <alignment horizontal="left" vertical="center"/>
    </xf>
    <xf numFmtId="49" fontId="18" fillId="6" borderId="6" xfId="0" applyNumberFormat="1" applyFont="1" applyFill="1" applyBorder="1" applyAlignment="1" applyProtection="1">
      <alignment horizontal="left" vertical="center" indent="2"/>
    </xf>
    <xf numFmtId="49" fontId="18" fillId="6" borderId="6" xfId="0" applyNumberFormat="1" applyFont="1" applyFill="1" applyBorder="1" applyAlignment="1" applyProtection="1">
      <alignment horizontal="left" vertical="center"/>
    </xf>
    <xf numFmtId="0" fontId="18" fillId="6" borderId="6" xfId="0" applyFont="1" applyFill="1" applyBorder="1" applyAlignment="1" applyProtection="1">
      <alignment horizontal="left" vertical="center" indent="2"/>
    </xf>
    <xf numFmtId="0" fontId="18" fillId="6" borderId="33" xfId="0" applyFont="1" applyFill="1" applyBorder="1" applyAlignment="1" applyProtection="1">
      <alignment horizontal="left" vertical="center"/>
    </xf>
    <xf numFmtId="0" fontId="44" fillId="2" borderId="35" xfId="0" applyFont="1" applyFill="1" applyBorder="1" applyAlignment="1" applyProtection="1">
      <alignment vertical="center"/>
    </xf>
    <xf numFmtId="0" fontId="5" fillId="7" borderId="0" xfId="0" applyFont="1" applyFill="1" applyAlignment="1" applyProtection="1">
      <alignment vertical="center"/>
    </xf>
    <xf numFmtId="0" fontId="5" fillId="7" borderId="0" xfId="0" applyFont="1" applyFill="1" applyAlignment="1" applyProtection="1">
      <alignment horizontal="center" vertical="center"/>
    </xf>
    <xf numFmtId="8" fontId="5" fillId="7" borderId="0" xfId="0" applyNumberFormat="1" applyFont="1" applyFill="1" applyAlignment="1" applyProtection="1">
      <alignment vertical="center"/>
    </xf>
    <xf numFmtId="8" fontId="5" fillId="7" borderId="0" xfId="0" applyNumberFormat="1" applyFont="1" applyFill="1" applyBorder="1" applyAlignment="1" applyProtection="1">
      <alignment vertical="center"/>
    </xf>
    <xf numFmtId="10" fontId="5" fillId="7" borderId="0" xfId="0" applyNumberFormat="1" applyFont="1" applyFill="1" applyAlignment="1" applyProtection="1">
      <alignment vertical="center"/>
    </xf>
    <xf numFmtId="0" fontId="18" fillId="6" borderId="11" xfId="0" applyFont="1" applyFill="1" applyBorder="1" applyAlignment="1" applyProtection="1">
      <alignment horizontal="left" vertical="center"/>
    </xf>
    <xf numFmtId="44" fontId="18" fillId="6" borderId="6" xfId="0" applyNumberFormat="1" applyFont="1" applyFill="1" applyBorder="1" applyAlignment="1" applyProtection="1">
      <alignment horizontal="left" vertical="center"/>
    </xf>
    <xf numFmtId="44" fontId="18" fillId="6" borderId="7" xfId="0" applyNumberFormat="1" applyFont="1" applyFill="1" applyBorder="1" applyAlignment="1" applyProtection="1">
      <alignment horizontal="left" vertical="center"/>
    </xf>
    <xf numFmtId="44" fontId="18" fillId="6" borderId="33" xfId="0" applyNumberFormat="1" applyFont="1" applyFill="1" applyBorder="1" applyAlignment="1" applyProtection="1">
      <alignment horizontal="left" vertical="center"/>
    </xf>
    <xf numFmtId="44" fontId="26" fillId="2" borderId="72" xfId="0" applyNumberFormat="1" applyFont="1" applyFill="1" applyBorder="1" applyAlignment="1" applyProtection="1">
      <alignment vertical="center"/>
    </xf>
    <xf numFmtId="10" fontId="47" fillId="6" borderId="7" xfId="0" applyNumberFormat="1" applyFont="1" applyFill="1" applyBorder="1" applyAlignment="1" applyProtection="1">
      <alignment vertical="center"/>
    </xf>
    <xf numFmtId="0" fontId="18" fillId="6" borderId="38" xfId="0" applyFont="1" applyFill="1" applyBorder="1" applyAlignment="1" applyProtection="1">
      <alignment horizontal="left" vertical="center"/>
    </xf>
    <xf numFmtId="10" fontId="47" fillId="6" borderId="34" xfId="0" applyNumberFormat="1" applyFont="1" applyFill="1" applyBorder="1" applyAlignment="1" applyProtection="1">
      <alignment vertical="center"/>
    </xf>
    <xf numFmtId="0" fontId="18" fillId="6" borderId="22" xfId="0" applyFont="1" applyFill="1" applyBorder="1" applyAlignment="1" applyProtection="1">
      <alignment horizontal="left" vertical="center"/>
    </xf>
    <xf numFmtId="0" fontId="18" fillId="6" borderId="13" xfId="0" applyFont="1" applyFill="1" applyBorder="1" applyAlignment="1" applyProtection="1">
      <alignment horizontal="left" vertical="center"/>
    </xf>
    <xf numFmtId="0" fontId="18" fillId="6" borderId="81" xfId="0" applyFont="1" applyFill="1" applyBorder="1" applyAlignment="1" applyProtection="1">
      <alignment horizontal="left" vertical="center"/>
    </xf>
    <xf numFmtId="8" fontId="15" fillId="2" borderId="72" xfId="0" applyNumberFormat="1" applyFont="1" applyFill="1" applyBorder="1" applyAlignment="1" applyProtection="1">
      <alignment vertical="center"/>
    </xf>
    <xf numFmtId="44" fontId="18" fillId="6" borderId="32" xfId="0" applyNumberFormat="1" applyFont="1" applyFill="1" applyBorder="1" applyAlignment="1" applyProtection="1">
      <alignment horizontal="left" vertical="center"/>
    </xf>
    <xf numFmtId="44" fontId="18" fillId="6" borderId="31" xfId="0" applyNumberFormat="1" applyFont="1" applyFill="1" applyBorder="1" applyAlignment="1" applyProtection="1">
      <alignment horizontal="left" vertical="center"/>
    </xf>
    <xf numFmtId="44" fontId="44" fillId="2" borderId="35" xfId="0" applyNumberFormat="1" applyFont="1" applyFill="1" applyBorder="1" applyAlignment="1" applyProtection="1">
      <alignment vertical="center"/>
    </xf>
    <xf numFmtId="44" fontId="18" fillId="6" borderId="13" xfId="0" applyNumberFormat="1" applyFont="1" applyFill="1" applyBorder="1" applyAlignment="1" applyProtection="1">
      <alignment horizontal="left" vertical="center"/>
    </xf>
    <xf numFmtId="44" fontId="18" fillId="6" borderId="14" xfId="0" applyNumberFormat="1" applyFont="1" applyFill="1" applyBorder="1" applyAlignment="1" applyProtection="1">
      <alignment horizontal="left" vertical="center"/>
    </xf>
    <xf numFmtId="44" fontId="18" fillId="6" borderId="12" xfId="0" applyNumberFormat="1" applyFont="1" applyFill="1" applyBorder="1" applyAlignment="1" applyProtection="1">
      <alignment horizontal="left" vertical="center"/>
    </xf>
    <xf numFmtId="10" fontId="47" fillId="6" borderId="14" xfId="0" applyNumberFormat="1" applyFont="1" applyFill="1" applyBorder="1" applyAlignment="1" applyProtection="1">
      <alignment vertical="center"/>
    </xf>
    <xf numFmtId="44" fontId="19" fillId="6" borderId="16" xfId="0" applyNumberFormat="1" applyFont="1" applyFill="1" applyBorder="1" applyAlignment="1" applyProtection="1">
      <alignment horizontal="right" vertical="center"/>
    </xf>
    <xf numFmtId="10" fontId="19" fillId="6" borderId="13" xfId="0" applyNumberFormat="1" applyFont="1" applyFill="1" applyBorder="1" applyAlignment="1" applyProtection="1">
      <alignment horizontal="right" vertical="center"/>
      <protection locked="0"/>
    </xf>
    <xf numFmtId="9" fontId="19" fillId="6" borderId="13" xfId="0" applyNumberFormat="1" applyFont="1" applyFill="1" applyBorder="1" applyAlignment="1" applyProtection="1">
      <alignment horizontal="right" vertical="center"/>
      <protection locked="0"/>
    </xf>
    <xf numFmtId="166" fontId="19" fillId="6" borderId="13" xfId="0" applyNumberFormat="1" applyFont="1" applyFill="1" applyBorder="1" applyAlignment="1" applyProtection="1">
      <alignment horizontal="right" vertical="center"/>
      <protection locked="0"/>
    </xf>
    <xf numFmtId="166" fontId="19" fillId="6" borderId="23" xfId="0" applyNumberFormat="1" applyFont="1" applyFill="1" applyBorder="1" applyAlignment="1" applyProtection="1">
      <alignment horizontal="right" vertical="center"/>
    </xf>
    <xf numFmtId="0" fontId="15" fillId="3" borderId="82" xfId="0" applyFont="1" applyFill="1" applyBorder="1" applyAlignment="1" applyProtection="1">
      <alignment horizontal="left" vertical="center"/>
    </xf>
    <xf numFmtId="0" fontId="28" fillId="6" borderId="73" xfId="0" applyFont="1" applyFill="1" applyBorder="1" applyAlignment="1" applyProtection="1">
      <alignment vertical="center"/>
    </xf>
    <xf numFmtId="0" fontId="28" fillId="6" borderId="11" xfId="0" applyFont="1" applyFill="1" applyBorder="1" applyAlignment="1" applyProtection="1">
      <alignment vertical="center"/>
    </xf>
    <xf numFmtId="0" fontId="28" fillId="0" borderId="0" xfId="0" applyFont="1" applyAlignment="1" applyProtection="1">
      <alignment vertical="center"/>
    </xf>
    <xf numFmtId="0" fontId="28" fillId="6" borderId="10" xfId="0" applyFont="1" applyFill="1" applyBorder="1" applyAlignment="1" applyProtection="1">
      <alignment vertical="center"/>
    </xf>
    <xf numFmtId="0" fontId="18" fillId="6" borderId="33" xfId="0" applyFont="1" applyFill="1" applyBorder="1" applyAlignment="1" applyProtection="1">
      <alignment vertical="center"/>
    </xf>
    <xf numFmtId="0" fontId="28" fillId="6" borderId="33" xfId="0" applyFont="1" applyFill="1" applyBorder="1" applyAlignment="1" applyProtection="1">
      <alignment vertical="center"/>
    </xf>
    <xf numFmtId="44" fontId="28" fillId="6" borderId="33" xfId="0" applyNumberFormat="1" applyFont="1" applyFill="1" applyBorder="1" applyAlignment="1" applyProtection="1">
      <alignment vertical="center"/>
    </xf>
    <xf numFmtId="44" fontId="28" fillId="6" borderId="34" xfId="0" applyNumberFormat="1" applyFont="1" applyFill="1" applyBorder="1" applyAlignment="1" applyProtection="1">
      <alignment vertical="center"/>
    </xf>
    <xf numFmtId="44" fontId="18" fillId="6" borderId="6" xfId="0" applyNumberFormat="1" applyFont="1" applyFill="1" applyBorder="1" applyAlignment="1" applyProtection="1">
      <alignment vertical="center"/>
    </xf>
    <xf numFmtId="44" fontId="18" fillId="6" borderId="7" xfId="0" applyNumberFormat="1" applyFont="1" applyFill="1" applyBorder="1" applyAlignment="1" applyProtection="1">
      <alignment vertical="center"/>
    </xf>
    <xf numFmtId="0" fontId="0" fillId="0" borderId="0" xfId="0" quotePrefix="1"/>
    <xf numFmtId="0" fontId="15" fillId="3" borderId="18" xfId="0" applyFont="1" applyFill="1" applyBorder="1" applyAlignment="1" applyProtection="1">
      <alignment horizontal="center" vertical="center"/>
    </xf>
    <xf numFmtId="0" fontId="0" fillId="0" borderId="0" xfId="0" applyFill="1" applyBorder="1"/>
    <xf numFmtId="49" fontId="19" fillId="5" borderId="10" xfId="0" applyNumberFormat="1" applyFont="1" applyFill="1" applyBorder="1" applyAlignment="1" applyProtection="1">
      <alignment horizontal="center" vertical="center"/>
      <protection locked="0"/>
    </xf>
    <xf numFmtId="8" fontId="18" fillId="0" borderId="0" xfId="0" applyNumberFormat="1" applyFont="1" applyFill="1" applyBorder="1" applyAlignment="1" applyProtection="1">
      <alignment vertical="center"/>
    </xf>
    <xf numFmtId="0" fontId="18" fillId="0" borderId="0" xfId="0" applyFont="1" applyAlignment="1" applyProtection="1">
      <alignment vertical="center"/>
    </xf>
    <xf numFmtId="0" fontId="43" fillId="6" borderId="31" xfId="0" applyFont="1" applyFill="1" applyBorder="1" applyAlignment="1" applyProtection="1">
      <alignment vertical="center"/>
    </xf>
    <xf numFmtId="44" fontId="18" fillId="6" borderId="32" xfId="0" applyNumberFormat="1" applyFont="1" applyFill="1" applyBorder="1" applyAlignment="1" applyProtection="1">
      <alignment vertical="center"/>
    </xf>
    <xf numFmtId="8" fontId="18" fillId="6" borderId="31" xfId="0" applyNumberFormat="1" applyFont="1" applyFill="1" applyBorder="1" applyAlignment="1" applyProtection="1">
      <alignment vertical="center"/>
    </xf>
    <xf numFmtId="10" fontId="18" fillId="6" borderId="32" xfId="0" applyNumberFormat="1" applyFont="1" applyFill="1" applyBorder="1" applyAlignment="1" applyProtection="1">
      <alignment vertical="center"/>
    </xf>
    <xf numFmtId="0" fontId="18" fillId="6" borderId="33" xfId="0" applyFont="1" applyFill="1" applyBorder="1" applyAlignment="1" applyProtection="1">
      <alignment horizontal="left" vertical="center" indent="2"/>
    </xf>
    <xf numFmtId="44" fontId="18" fillId="6" borderId="34" xfId="0" applyNumberFormat="1" applyFont="1" applyFill="1" applyBorder="1" applyAlignment="1" applyProtection="1">
      <alignment vertical="center"/>
    </xf>
    <xf numFmtId="0" fontId="21" fillId="6" borderId="2" xfId="0" applyFont="1" applyFill="1" applyBorder="1" applyAlignment="1" applyProtection="1">
      <alignment vertical="center"/>
    </xf>
    <xf numFmtId="44" fontId="21" fillId="6" borderId="4" xfId="0" applyNumberFormat="1" applyFont="1" applyFill="1" applyBorder="1" applyAlignment="1" applyProtection="1">
      <alignment vertical="center"/>
    </xf>
    <xf numFmtId="8" fontId="18" fillId="6" borderId="33" xfId="0" applyNumberFormat="1" applyFont="1" applyFill="1" applyBorder="1" applyAlignment="1" applyProtection="1">
      <alignment vertical="center"/>
    </xf>
    <xf numFmtId="44" fontId="18" fillId="6" borderId="33" xfId="0" applyNumberFormat="1" applyFont="1" applyFill="1" applyBorder="1" applyAlignment="1" applyProtection="1">
      <alignment vertical="center"/>
    </xf>
    <xf numFmtId="44" fontId="21" fillId="6" borderId="2" xfId="0" applyNumberFormat="1" applyFont="1" applyFill="1" applyBorder="1" applyAlignment="1" applyProtection="1">
      <alignment vertical="center"/>
    </xf>
    <xf numFmtId="0" fontId="21" fillId="6" borderId="76" xfId="0" applyFont="1" applyFill="1" applyBorder="1" applyAlignment="1" applyProtection="1">
      <alignment vertical="center"/>
    </xf>
    <xf numFmtId="10" fontId="48" fillId="6" borderId="34" xfId="0" applyNumberFormat="1" applyFont="1" applyFill="1" applyBorder="1" applyAlignment="1" applyProtection="1">
      <alignment vertical="center"/>
    </xf>
    <xf numFmtId="44" fontId="26" fillId="2" borderId="27" xfId="0" applyNumberFormat="1" applyFont="1" applyFill="1" applyBorder="1" applyAlignment="1" applyProtection="1">
      <alignment vertical="center"/>
    </xf>
    <xf numFmtId="44" fontId="26" fillId="2" borderId="25" xfId="0" applyNumberFormat="1" applyFont="1" applyFill="1" applyBorder="1" applyAlignment="1" applyProtection="1">
      <alignment vertical="center"/>
    </xf>
    <xf numFmtId="10" fontId="26" fillId="2" borderId="27" xfId="0" applyNumberFormat="1" applyFont="1" applyFill="1" applyBorder="1" applyAlignment="1" applyProtection="1">
      <alignment vertical="center"/>
    </xf>
    <xf numFmtId="0" fontId="40" fillId="8" borderId="0" xfId="4" applyFont="1" applyFill="1" applyAlignment="1">
      <alignment horizontal="center"/>
    </xf>
    <xf numFmtId="0" fontId="24" fillId="0" borderId="0" xfId="4" applyFont="1" applyFill="1" applyAlignment="1">
      <alignment horizontal="center"/>
    </xf>
    <xf numFmtId="0" fontId="1" fillId="0" borderId="0" xfId="4" applyFont="1"/>
    <xf numFmtId="44" fontId="40" fillId="9" borderId="0" xfId="6" applyFont="1" applyFill="1" applyAlignment="1">
      <alignment horizontal="center"/>
    </xf>
    <xf numFmtId="44" fontId="21" fillId="6" borderId="77" xfId="0" applyNumberFormat="1" applyFont="1" applyFill="1" applyBorder="1" applyAlignment="1" applyProtection="1">
      <alignment vertical="center"/>
    </xf>
    <xf numFmtId="44" fontId="21" fillId="6" borderId="76" xfId="0" applyNumberFormat="1" applyFont="1" applyFill="1" applyBorder="1" applyAlignment="1" applyProtection="1">
      <alignment vertical="center"/>
    </xf>
    <xf numFmtId="49" fontId="19" fillId="5" borderId="12" xfId="0" applyNumberFormat="1" applyFont="1" applyFill="1" applyBorder="1" applyAlignment="1" applyProtection="1">
      <alignment horizontal="center" vertical="center"/>
      <protection locked="0"/>
    </xf>
    <xf numFmtId="49" fontId="19" fillId="5" borderId="83" xfId="0" applyNumberFormat="1" applyFont="1" applyFill="1" applyBorder="1" applyAlignment="1" applyProtection="1">
      <alignment horizontal="center" vertical="center"/>
      <protection locked="0"/>
    </xf>
    <xf numFmtId="44" fontId="28" fillId="6" borderId="47" xfId="0" applyNumberFormat="1" applyFont="1" applyFill="1" applyBorder="1" applyProtection="1"/>
    <xf numFmtId="44" fontId="28" fillId="6" borderId="43" xfId="0" applyNumberFormat="1" applyFont="1" applyFill="1" applyBorder="1" applyProtection="1"/>
    <xf numFmtId="44" fontId="28" fillId="6" borderId="45" xfId="0" applyNumberFormat="1" applyFont="1" applyFill="1" applyBorder="1" applyProtection="1"/>
    <xf numFmtId="44" fontId="15" fillId="2" borderId="21" xfId="0" applyNumberFormat="1" applyFont="1" applyFill="1" applyBorder="1" applyAlignment="1" applyProtection="1">
      <alignment vertical="center"/>
    </xf>
    <xf numFmtId="0" fontId="50" fillId="0" borderId="0" xfId="0" applyFont="1" applyAlignment="1" applyProtection="1">
      <alignment vertical="center"/>
    </xf>
    <xf numFmtId="44" fontId="15" fillId="2" borderId="35" xfId="0" applyNumberFormat="1" applyFont="1" applyFill="1" applyBorder="1" applyAlignment="1" applyProtection="1">
      <alignment vertical="center"/>
    </xf>
    <xf numFmtId="0" fontId="34" fillId="0" borderId="0" xfId="0" applyFont="1" applyFill="1" applyAlignment="1" applyProtection="1">
      <alignment horizontal="center" vertical="center"/>
    </xf>
    <xf numFmtId="0" fontId="28" fillId="0" borderId="0" xfId="0" applyFont="1" applyFill="1" applyAlignment="1" applyProtection="1">
      <alignment vertical="center"/>
    </xf>
    <xf numFmtId="0" fontId="15" fillId="3" borderId="19" xfId="0" applyFont="1" applyFill="1" applyBorder="1" applyAlignment="1" applyProtection="1">
      <alignment horizontal="left" vertical="center"/>
    </xf>
    <xf numFmtId="0" fontId="34" fillId="6" borderId="73" xfId="0" applyFont="1" applyFill="1" applyBorder="1" applyAlignment="1" applyProtection="1">
      <alignment horizontal="center" vertical="center"/>
    </xf>
    <xf numFmtId="0" fontId="34" fillId="6" borderId="80" xfId="0" applyFont="1" applyFill="1" applyBorder="1" applyAlignment="1" applyProtection="1">
      <alignment horizontal="center" vertical="center"/>
    </xf>
    <xf numFmtId="0" fontId="28" fillId="6" borderId="81" xfId="0" applyFont="1" applyFill="1" applyBorder="1" applyAlignment="1" applyProtection="1">
      <alignment vertical="center"/>
    </xf>
    <xf numFmtId="0" fontId="15" fillId="2" borderId="25" xfId="0" applyFont="1" applyFill="1" applyBorder="1" applyAlignment="1" applyProtection="1">
      <alignment horizontal="left" vertical="center"/>
    </xf>
    <xf numFmtId="0" fontId="44" fillId="2" borderId="26" xfId="0" applyFont="1" applyFill="1" applyBorder="1" applyAlignment="1" applyProtection="1">
      <alignment vertical="center"/>
    </xf>
    <xf numFmtId="0" fontId="44" fillId="2" borderId="72" xfId="0" applyFont="1" applyFill="1" applyBorder="1" applyAlignment="1" applyProtection="1">
      <alignment vertical="center"/>
    </xf>
    <xf numFmtId="44" fontId="18" fillId="6" borderId="31" xfId="0" applyNumberFormat="1" applyFont="1" applyFill="1" applyBorder="1" applyAlignment="1" applyProtection="1">
      <alignment horizontal="center" vertical="center"/>
    </xf>
    <xf numFmtId="10" fontId="48" fillId="6" borderId="84" xfId="0" applyNumberFormat="1" applyFont="1" applyFill="1" applyBorder="1" applyAlignment="1" applyProtection="1">
      <alignment vertical="center"/>
    </xf>
    <xf numFmtId="10" fontId="19" fillId="0" borderId="39" xfId="0" applyNumberFormat="1" applyFont="1" applyFill="1" applyBorder="1" applyAlignment="1" applyProtection="1">
      <alignment vertical="center"/>
    </xf>
    <xf numFmtId="10" fontId="19" fillId="6" borderId="79" xfId="0" applyNumberFormat="1" applyFont="1" applyFill="1" applyBorder="1" applyAlignment="1" applyProtection="1">
      <alignment vertical="center"/>
    </xf>
    <xf numFmtId="8" fontId="18" fillId="6" borderId="78" xfId="0" applyNumberFormat="1" applyFont="1" applyFill="1" applyBorder="1" applyAlignment="1" applyProtection="1">
      <alignment vertical="center"/>
    </xf>
    <xf numFmtId="44" fontId="18" fillId="6" borderId="79" xfId="0" applyNumberFormat="1" applyFont="1" applyFill="1" applyBorder="1" applyAlignment="1" applyProtection="1">
      <alignment vertical="center"/>
    </xf>
    <xf numFmtId="0" fontId="43" fillId="6" borderId="78" xfId="0" applyFont="1" applyFill="1" applyBorder="1" applyAlignment="1" applyProtection="1">
      <alignment vertical="center"/>
    </xf>
    <xf numFmtId="10" fontId="15" fillId="2" borderId="27" xfId="1" applyNumberFormat="1" applyFont="1" applyFill="1" applyBorder="1" applyAlignment="1" applyProtection="1">
      <alignment vertical="center"/>
    </xf>
    <xf numFmtId="0" fontId="27" fillId="3" borderId="4" xfId="0" applyFont="1" applyFill="1" applyBorder="1" applyAlignment="1" applyProtection="1">
      <alignment horizontal="center"/>
    </xf>
    <xf numFmtId="0" fontId="18" fillId="0" borderId="0" xfId="0" applyFont="1"/>
    <xf numFmtId="0" fontId="18" fillId="2" borderId="4" xfId="0" applyFont="1" applyFill="1" applyBorder="1" applyProtection="1"/>
    <xf numFmtId="0" fontId="43" fillId="6" borderId="32" xfId="0" applyFont="1" applyFill="1" applyBorder="1" applyProtection="1"/>
    <xf numFmtId="44" fontId="18" fillId="5" borderId="47" xfId="0" applyNumberFormat="1" applyFont="1" applyFill="1" applyBorder="1" applyProtection="1">
      <protection locked="0"/>
    </xf>
    <xf numFmtId="44" fontId="18" fillId="6" borderId="47" xfId="0" applyNumberFormat="1" applyFont="1" applyFill="1" applyBorder="1" applyProtection="1"/>
    <xf numFmtId="44" fontId="18" fillId="5" borderId="48" xfId="0" applyNumberFormat="1" applyFont="1" applyFill="1" applyBorder="1" applyProtection="1">
      <protection locked="0"/>
    </xf>
    <xf numFmtId="44" fontId="18" fillId="5" borderId="43" xfId="0" applyNumberFormat="1" applyFont="1" applyFill="1" applyBorder="1" applyProtection="1">
      <protection locked="0"/>
    </xf>
    <xf numFmtId="44" fontId="18" fillId="6" borderId="43" xfId="0" applyNumberFormat="1" applyFont="1" applyFill="1" applyBorder="1" applyProtection="1"/>
    <xf numFmtId="44" fontId="18" fillId="5" borderId="44" xfId="0" applyNumberFormat="1" applyFont="1" applyFill="1" applyBorder="1" applyProtection="1">
      <protection locked="0"/>
    </xf>
    <xf numFmtId="0" fontId="18" fillId="6" borderId="7" xfId="0" applyFont="1" applyFill="1" applyBorder="1" applyAlignment="1" applyProtection="1">
      <alignment horizontal="left" indent="2"/>
    </xf>
    <xf numFmtId="44" fontId="18" fillId="5" borderId="45" xfId="0" applyNumberFormat="1" applyFont="1" applyFill="1" applyBorder="1" applyProtection="1">
      <protection locked="0"/>
    </xf>
    <xf numFmtId="44" fontId="18" fillId="6" borderId="45" xfId="0" applyNumberFormat="1" applyFont="1" applyFill="1" applyBorder="1" applyProtection="1"/>
    <xf numFmtId="0" fontId="18" fillId="0" borderId="1" xfId="0" applyFont="1" applyFill="1" applyBorder="1" applyAlignment="1">
      <alignment horizontal="left" indent="2"/>
    </xf>
    <xf numFmtId="0" fontId="18" fillId="0" borderId="0" xfId="0" applyFont="1" applyFill="1" applyBorder="1"/>
    <xf numFmtId="44" fontId="18" fillId="0" borderId="0" xfId="0" applyNumberFormat="1" applyFont="1" applyFill="1" applyBorder="1" applyProtection="1">
      <protection locked="0"/>
    </xf>
    <xf numFmtId="44" fontId="18" fillId="0" borderId="0" xfId="0" applyNumberFormat="1" applyFont="1" applyFill="1" applyBorder="1"/>
    <xf numFmtId="44" fontId="18" fillId="5" borderId="74" xfId="0" applyNumberFormat="1" applyFont="1" applyFill="1" applyBorder="1" applyProtection="1">
      <protection locked="0"/>
    </xf>
    <xf numFmtId="44" fontId="18" fillId="6" borderId="74" xfId="0" applyNumberFormat="1" applyFont="1" applyFill="1" applyBorder="1" applyProtection="1"/>
    <xf numFmtId="44" fontId="18" fillId="5" borderId="75" xfId="0" applyNumberFormat="1" applyFont="1" applyFill="1" applyBorder="1" applyProtection="1">
      <protection locked="0"/>
    </xf>
    <xf numFmtId="0" fontId="51" fillId="0" borderId="0" xfId="0" applyFont="1"/>
    <xf numFmtId="0" fontId="18" fillId="6" borderId="6"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43" fillId="6" borderId="79" xfId="0" applyFont="1" applyFill="1" applyBorder="1" applyProtection="1"/>
    <xf numFmtId="0" fontId="18" fillId="5" borderId="7" xfId="0" applyFont="1" applyFill="1" applyBorder="1" applyAlignment="1" applyProtection="1">
      <alignment horizontal="left" indent="2"/>
      <protection locked="0"/>
    </xf>
    <xf numFmtId="0" fontId="18" fillId="5" borderId="9" xfId="0" applyFont="1" applyFill="1" applyBorder="1" applyAlignment="1" applyProtection="1">
      <alignment horizontal="left" indent="2"/>
      <protection locked="0"/>
    </xf>
    <xf numFmtId="44" fontId="18" fillId="6" borderId="32" xfId="0" applyNumberFormat="1" applyFont="1" applyFill="1" applyBorder="1" applyAlignment="1" applyProtection="1">
      <alignment horizontal="center" vertical="center"/>
    </xf>
    <xf numFmtId="10" fontId="19" fillId="6" borderId="7" xfId="0" applyNumberFormat="1" applyFont="1" applyFill="1" applyBorder="1" applyAlignment="1" applyProtection="1">
      <alignment vertical="center"/>
    </xf>
    <xf numFmtId="10" fontId="19" fillId="6" borderId="34" xfId="0" applyNumberFormat="1" applyFont="1" applyFill="1" applyBorder="1" applyAlignment="1" applyProtection="1">
      <alignment vertical="center"/>
    </xf>
    <xf numFmtId="44" fontId="18" fillId="5" borderId="46" xfId="0" applyNumberFormat="1" applyFont="1" applyFill="1" applyBorder="1" applyProtection="1">
      <protection locked="0"/>
    </xf>
    <xf numFmtId="44" fontId="18" fillId="6" borderId="44" xfId="0" applyNumberFormat="1" applyFont="1" applyFill="1" applyBorder="1" applyProtection="1"/>
    <xf numFmtId="0" fontId="26" fillId="2" borderId="26" xfId="0" applyFont="1" applyFill="1" applyBorder="1" applyAlignment="1" applyProtection="1">
      <alignment horizontal="center" vertical="center"/>
    </xf>
    <xf numFmtId="44" fontId="13" fillId="6" borderId="6" xfId="0" applyNumberFormat="1" applyFont="1" applyFill="1" applyBorder="1" applyAlignment="1" applyProtection="1">
      <alignment horizontal="left" vertical="center"/>
    </xf>
    <xf numFmtId="44" fontId="13" fillId="6" borderId="34" xfId="0" applyNumberFormat="1" applyFont="1" applyFill="1" applyBorder="1" applyAlignment="1" applyProtection="1">
      <alignment horizontal="left" vertical="center"/>
    </xf>
    <xf numFmtId="0" fontId="13" fillId="6" borderId="73" xfId="0" applyFont="1" applyFill="1" applyBorder="1" applyAlignment="1" applyProtection="1">
      <alignment horizontal="center" vertical="center"/>
    </xf>
    <xf numFmtId="44" fontId="13" fillId="6" borderId="80" xfId="0" applyNumberFormat="1" applyFont="1" applyFill="1" applyBorder="1" applyAlignment="1" applyProtection="1">
      <alignment horizontal="left" vertical="center"/>
    </xf>
    <xf numFmtId="44" fontId="13" fillId="6" borderId="81" xfId="0" applyNumberFormat="1" applyFont="1" applyFill="1" applyBorder="1" applyAlignment="1" applyProtection="1">
      <alignment horizontal="left" vertical="center"/>
    </xf>
    <xf numFmtId="10" fontId="13" fillId="6" borderId="81" xfId="0" applyNumberFormat="1" applyFont="1" applyFill="1" applyBorder="1" applyAlignment="1" applyProtection="1">
      <alignment horizontal="right" vertical="center"/>
    </xf>
    <xf numFmtId="44" fontId="19" fillId="6" borderId="11" xfId="0" applyNumberFormat="1" applyFont="1" applyFill="1" applyBorder="1" applyAlignment="1" applyProtection="1">
      <alignment horizontal="left" vertical="center"/>
    </xf>
    <xf numFmtId="44" fontId="19" fillId="6" borderId="53" xfId="0" applyNumberFormat="1" applyFont="1" applyFill="1" applyBorder="1" applyAlignment="1" applyProtection="1">
      <alignment horizontal="left" vertical="center"/>
    </xf>
    <xf numFmtId="0" fontId="28" fillId="0" borderId="0" xfId="0" applyFont="1" applyProtection="1"/>
    <xf numFmtId="0" fontId="29" fillId="2" borderId="55" xfId="0" applyFont="1" applyFill="1" applyBorder="1" applyAlignment="1" applyProtection="1">
      <alignment horizontal="center"/>
    </xf>
    <xf numFmtId="1" fontId="28" fillId="6" borderId="47" xfId="0" applyNumberFormat="1" applyFont="1" applyFill="1" applyBorder="1" applyProtection="1"/>
    <xf numFmtId="1" fontId="28" fillId="6" borderId="43" xfId="0" applyNumberFormat="1" applyFont="1" applyFill="1" applyBorder="1" applyProtection="1"/>
    <xf numFmtId="1" fontId="28" fillId="6" borderId="45" xfId="0" applyNumberFormat="1" applyFont="1" applyFill="1" applyBorder="1" applyProtection="1"/>
    <xf numFmtId="44" fontId="28" fillId="6" borderId="46" xfId="0" applyNumberFormat="1" applyFont="1" applyFill="1" applyBorder="1" applyProtection="1"/>
    <xf numFmtId="44" fontId="28" fillId="6" borderId="44" xfId="0" applyNumberFormat="1" applyFont="1" applyFill="1" applyBorder="1" applyProtection="1"/>
    <xf numFmtId="0" fontId="52" fillId="6" borderId="0" xfId="2" applyFont="1" applyFill="1" applyAlignment="1">
      <alignment horizontal="center" vertical="center"/>
    </xf>
    <xf numFmtId="0" fontId="52" fillId="6" borderId="2" xfId="2" applyFont="1" applyFill="1" applyBorder="1" applyAlignment="1" applyProtection="1">
      <alignment horizontal="center" vertical="center" wrapText="1"/>
      <protection locked="0"/>
    </xf>
    <xf numFmtId="0" fontId="52" fillId="6" borderId="5" xfId="2"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18" fillId="6" borderId="5" xfId="0" applyFont="1" applyFill="1" applyBorder="1" applyAlignment="1">
      <alignment horizontal="center" vertical="center"/>
    </xf>
    <xf numFmtId="44" fontId="19" fillId="6" borderId="16" xfId="0" applyNumberFormat="1" applyFont="1" applyFill="1" applyBorder="1" applyAlignment="1" applyProtection="1">
      <alignment horizontal="center" vertical="center"/>
    </xf>
    <xf numFmtId="44" fontId="19" fillId="6" borderId="13" xfId="0" applyNumberFormat="1" applyFont="1" applyFill="1" applyBorder="1" applyAlignment="1" applyProtection="1">
      <alignment horizontal="center" vertical="center"/>
    </xf>
    <xf numFmtId="44" fontId="15" fillId="2" borderId="26" xfId="0" applyNumberFormat="1" applyFont="1" applyFill="1" applyBorder="1" applyAlignment="1" applyProtection="1">
      <alignment horizontal="left" vertical="center"/>
    </xf>
    <xf numFmtId="10" fontId="19" fillId="6" borderId="53" xfId="0" applyNumberFormat="1" applyFont="1" applyFill="1" applyBorder="1" applyAlignment="1" applyProtection="1">
      <alignment vertical="center"/>
    </xf>
    <xf numFmtId="10" fontId="15" fillId="10" borderId="85" xfId="0" applyNumberFormat="1" applyFont="1" applyFill="1" applyBorder="1" applyAlignment="1" applyProtection="1">
      <alignment horizontal="center" vertical="center"/>
    </xf>
    <xf numFmtId="6" fontId="0" fillId="0" borderId="0" xfId="0" applyNumberFormat="1"/>
    <xf numFmtId="168" fontId="0" fillId="0" borderId="0" xfId="0" applyNumberFormat="1"/>
    <xf numFmtId="0" fontId="10" fillId="0" borderId="0" xfId="0" applyFont="1" applyAlignment="1" applyProtection="1">
      <alignment horizontal="left" vertical="center"/>
    </xf>
    <xf numFmtId="0" fontId="6" fillId="0" borderId="0" xfId="0" applyFont="1" applyAlignment="1" applyProtection="1">
      <alignment horizontal="left" vertical="center"/>
    </xf>
    <xf numFmtId="0" fontId="0" fillId="0" borderId="0" xfId="0" applyAlignment="1">
      <alignment horizontal="center" wrapText="1"/>
    </xf>
    <xf numFmtId="0" fontId="28" fillId="6" borderId="5" xfId="0" applyFont="1" applyFill="1" applyBorder="1" applyAlignment="1">
      <alignment horizontal="left" vertical="center" indent="1"/>
    </xf>
    <xf numFmtId="0" fontId="28" fillId="6" borderId="5" xfId="0" applyFont="1" applyFill="1" applyBorder="1" applyAlignment="1">
      <alignment horizontal="left" vertical="center" wrapText="1" indent="1"/>
    </xf>
    <xf numFmtId="0" fontId="28" fillId="6" borderId="3" xfId="0" applyFont="1" applyFill="1" applyBorder="1" applyAlignment="1">
      <alignment horizontal="left" vertical="center" wrapText="1" indent="1"/>
    </xf>
    <xf numFmtId="0" fontId="31" fillId="2" borderId="2" xfId="0" applyFont="1" applyFill="1" applyBorder="1" applyAlignment="1">
      <alignment horizontal="left" vertical="center" indent="1"/>
    </xf>
    <xf numFmtId="0" fontId="28" fillId="6" borderId="2" xfId="0" applyFont="1" applyFill="1" applyBorder="1" applyAlignment="1">
      <alignment horizontal="left" vertical="center" wrapText="1" indent="1"/>
    </xf>
    <xf numFmtId="0" fontId="28" fillId="6" borderId="4" xfId="0" applyFont="1" applyFill="1" applyBorder="1" applyAlignment="1">
      <alignment horizontal="left" vertical="center" wrapText="1" indent="1"/>
    </xf>
    <xf numFmtId="0" fontId="28" fillId="5" borderId="2" xfId="0" applyFont="1" applyFill="1" applyBorder="1" applyAlignment="1">
      <alignment horizontal="left" vertical="center" indent="1"/>
    </xf>
    <xf numFmtId="0" fontId="32" fillId="4" borderId="2" xfId="0" applyFont="1" applyFill="1" applyBorder="1" applyAlignment="1">
      <alignment horizontal="left" vertical="center" indent="1"/>
    </xf>
    <xf numFmtId="0" fontId="31" fillId="3" borderId="2" xfId="0" applyFont="1" applyFill="1" applyBorder="1" applyAlignment="1">
      <alignment horizontal="left" vertical="center" indent="1"/>
    </xf>
    <xf numFmtId="0" fontId="27" fillId="3" borderId="36" xfId="0" applyFont="1" applyFill="1" applyBorder="1" applyAlignment="1">
      <alignment horizontal="center"/>
    </xf>
    <xf numFmtId="0" fontId="27" fillId="3" borderId="37" xfId="0" applyFont="1" applyFill="1" applyBorder="1" applyAlignment="1">
      <alignment horizontal="center"/>
    </xf>
    <xf numFmtId="0" fontId="27" fillId="3" borderId="38" xfId="0" applyFont="1" applyFill="1" applyBorder="1" applyAlignment="1">
      <alignment horizontal="center"/>
    </xf>
    <xf numFmtId="0" fontId="27" fillId="3" borderId="2"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left" vertical="top" wrapText="1"/>
    </xf>
    <xf numFmtId="0" fontId="29" fillId="3" borderId="49" xfId="0" applyFont="1" applyFill="1" applyBorder="1" applyAlignment="1">
      <alignment horizontal="center"/>
    </xf>
    <xf numFmtId="0" fontId="29" fillId="3" borderId="50" xfId="0" applyFont="1" applyFill="1" applyBorder="1" applyAlignment="1">
      <alignment horizontal="center"/>
    </xf>
    <xf numFmtId="0" fontId="29" fillId="3" borderId="56" xfId="0" applyFont="1" applyFill="1" applyBorder="1" applyAlignment="1" applyProtection="1">
      <alignment horizontal="center"/>
    </xf>
    <xf numFmtId="0" fontId="29" fillId="3" borderId="57" xfId="0" applyFont="1" applyFill="1" applyBorder="1" applyAlignment="1" applyProtection="1">
      <alignment horizontal="center"/>
    </xf>
    <xf numFmtId="0" fontId="29" fillId="3" borderId="58" xfId="0" applyFont="1" applyFill="1" applyBorder="1" applyAlignment="1" applyProtection="1">
      <alignment horizontal="center"/>
    </xf>
    <xf numFmtId="8" fontId="29" fillId="3" borderId="18" xfId="0" applyNumberFormat="1" applyFont="1" applyFill="1" applyBorder="1" applyAlignment="1" applyProtection="1">
      <alignment horizontal="center" vertical="center"/>
    </xf>
    <xf numFmtId="8" fontId="29" fillId="3" borderId="19" xfId="0" applyNumberFormat="1" applyFont="1" applyFill="1" applyBorder="1" applyAlignment="1" applyProtection="1">
      <alignment horizontal="center" vertical="center"/>
    </xf>
    <xf numFmtId="8" fontId="29" fillId="3" borderId="20" xfId="0" applyNumberFormat="1" applyFont="1" applyFill="1" applyBorder="1" applyAlignment="1" applyProtection="1">
      <alignment horizontal="center" vertical="center"/>
    </xf>
    <xf numFmtId="0" fontId="27" fillId="3" borderId="49" xfId="0" applyFont="1" applyFill="1" applyBorder="1" applyAlignment="1" applyProtection="1">
      <alignment horizontal="center"/>
    </xf>
    <xf numFmtId="0" fontId="27" fillId="3" borderId="50" xfId="0" applyFont="1" applyFill="1" applyBorder="1" applyAlignment="1" applyProtection="1">
      <alignment horizontal="center"/>
    </xf>
    <xf numFmtId="10" fontId="42" fillId="0" borderId="0" xfId="1" applyNumberFormat="1" applyFont="1" applyAlignment="1" applyProtection="1">
      <alignment horizontal="center"/>
    </xf>
    <xf numFmtId="10" fontId="41" fillId="0" borderId="0" xfId="1" applyNumberFormat="1" applyFont="1" applyAlignment="1" applyProtection="1">
      <alignment horizontal="center" vertical="center"/>
    </xf>
    <xf numFmtId="0" fontId="23" fillId="0" borderId="0" xfId="0" applyFont="1" applyFill="1" applyBorder="1" applyAlignment="1" applyProtection="1">
      <alignment horizontal="left" vertical="center" shrinkToFit="1"/>
    </xf>
    <xf numFmtId="166" fontId="15" fillId="2" borderId="30" xfId="0" applyNumberFormat="1" applyFont="1" applyFill="1" applyBorder="1" applyAlignment="1" applyProtection="1">
      <alignment horizontal="right" vertical="center"/>
    </xf>
    <xf numFmtId="166" fontId="15" fillId="2" borderId="29" xfId="0" applyNumberFormat="1" applyFont="1" applyFill="1" applyBorder="1" applyAlignment="1" applyProtection="1">
      <alignment horizontal="right" vertical="center"/>
    </xf>
    <xf numFmtId="0" fontId="0" fillId="0" borderId="65" xfId="0" applyBorder="1" applyAlignment="1">
      <alignment horizontal="center"/>
    </xf>
    <xf numFmtId="8" fontId="28" fillId="5" borderId="13" xfId="0" applyNumberFormat="1" applyFont="1" applyFill="1" applyBorder="1" applyAlignment="1" applyProtection="1">
      <alignment horizontal="right" vertical="center"/>
      <protection locked="0"/>
    </xf>
  </cellXfs>
  <cellStyles count="7">
    <cellStyle name="Currency" xfId="6" builtinId="4"/>
    <cellStyle name="Hyperlink" xfId="2" builtinId="8"/>
    <cellStyle name="Hyperlink 2" xfId="5" xr:uid="{B51912B9-9123-4B18-B430-4437B8209915}"/>
    <cellStyle name="Normal" xfId="0" builtinId="0"/>
    <cellStyle name="Normal 2" xfId="3" xr:uid="{00000000-0005-0000-0000-000002000000}"/>
    <cellStyle name="Normal 3" xfId="4" xr:uid="{8DAF80CC-35DA-4BE2-9303-2E48B14BD8D7}"/>
    <cellStyle name="Percent" xfId="1" builtinId="5"/>
  </cellStyles>
  <dxfs count="2">
    <dxf>
      <fill>
        <patternFill>
          <bgColor theme="1"/>
        </patternFill>
      </fill>
    </dxf>
    <dxf>
      <fill>
        <patternFill>
          <bgColor theme="1"/>
        </patternFill>
      </fill>
    </dxf>
  </dxfs>
  <tableStyles count="0" defaultTableStyle="TableStyleMedium9" defaultPivotStyle="PivotStyleLight16"/>
  <colors>
    <mruColors>
      <color rgb="FF772432"/>
      <color rgb="FF8B6E4A"/>
      <color rgb="FFFFF3D3"/>
      <color rgb="FFFF5757"/>
      <color rgb="FFFFFF75"/>
      <color rgb="FFFFFFCC"/>
      <color rgb="FFD9D9D9"/>
      <color rgb="FFFA0000"/>
      <color rgb="FF8E003A"/>
      <color rgb="FFFFCB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16666666666666666"/>
          <c:w val="0.93888888888888888"/>
          <c:h val="0.7346299212598425"/>
        </c:manualLayout>
      </c:layout>
      <c:barChart>
        <c:barDir val="bar"/>
        <c:grouping val="stacked"/>
        <c:varyColors val="0"/>
        <c:ser>
          <c:idx val="0"/>
          <c:order val="0"/>
          <c:tx>
            <c:strRef>
              <c:f>'8. Operations Budget'!$AB$10</c:f>
              <c:strCache>
                <c:ptCount val="1"/>
                <c:pt idx="0">
                  <c:v>Collected</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Operations Budget'!$AC$10</c:f>
              <c:numCache>
                <c:formatCode>_("$"* #,##0_);_("$"* \(#,##0\);_("$"* "-"??_);_(@_)</c:formatCode>
                <c:ptCount val="1"/>
                <c:pt idx="0">
                  <c:v>0</c:v>
                </c:pt>
              </c:numCache>
            </c:numRef>
          </c:val>
          <c:extLst>
            <c:ext xmlns:c16="http://schemas.microsoft.com/office/drawing/2014/chart" uri="{C3380CC4-5D6E-409C-BE32-E72D297353CC}">
              <c16:uniqueId val="{00000000-0DA4-45FD-ACF9-9209F6B00759}"/>
            </c:ext>
          </c:extLst>
        </c:ser>
        <c:ser>
          <c:idx val="1"/>
          <c:order val="1"/>
          <c:tx>
            <c:strRef>
              <c:f>'8. Operations Budget'!$AB$11</c:f>
              <c:strCache>
                <c:ptCount val="1"/>
                <c:pt idx="0">
                  <c:v>Difference</c:v>
                </c:pt>
              </c:strCache>
            </c:strRef>
          </c:tx>
          <c:spPr>
            <a:solidFill>
              <a:schemeClr val="accent3">
                <a:lumMod val="60000"/>
                <a:lumOff val="40000"/>
              </a:schemeClr>
            </a:solidFill>
            <a:ln>
              <a:noFill/>
            </a:ln>
            <a:effectLst/>
          </c:spPr>
          <c:invertIfNegative val="0"/>
          <c:val>
            <c:numRef>
              <c:f>'8. Operations Budget'!$AC$11</c:f>
              <c:numCache>
                <c:formatCode>_("$"* #,##0_);_("$"* \(#,##0\);_("$"* "-"??_);_(@_)</c:formatCode>
                <c:ptCount val="1"/>
                <c:pt idx="0">
                  <c:v>0</c:v>
                </c:pt>
              </c:numCache>
            </c:numRef>
          </c:val>
          <c:extLst>
            <c:ext xmlns:c16="http://schemas.microsoft.com/office/drawing/2014/chart" uri="{C3380CC4-5D6E-409C-BE32-E72D297353CC}">
              <c16:uniqueId val="{00000001-0DA4-45FD-ACF9-9209F6B00759}"/>
            </c:ext>
          </c:extLst>
        </c:ser>
        <c:dLbls>
          <c:showLegendKey val="0"/>
          <c:showVal val="0"/>
          <c:showCatName val="0"/>
          <c:showSerName val="0"/>
          <c:showPercent val="0"/>
          <c:showBubbleSize val="0"/>
        </c:dLbls>
        <c:gapWidth val="150"/>
        <c:overlap val="100"/>
        <c:axId val="686568256"/>
        <c:axId val="686567272"/>
      </c:barChart>
      <c:catAx>
        <c:axId val="686568256"/>
        <c:scaling>
          <c:orientation val="minMax"/>
        </c:scaling>
        <c:delete val="1"/>
        <c:axPos val="l"/>
        <c:majorTickMark val="none"/>
        <c:minorTickMark val="none"/>
        <c:tickLblPos val="nextTo"/>
        <c:crossAx val="686567272"/>
        <c:crosses val="autoZero"/>
        <c:auto val="1"/>
        <c:lblAlgn val="ctr"/>
        <c:lblOffset val="100"/>
        <c:noMultiLvlLbl val="0"/>
      </c:catAx>
      <c:valAx>
        <c:axId val="686567272"/>
        <c:scaling>
          <c:orientation val="minMax"/>
          <c:min val="0"/>
        </c:scaling>
        <c:delete val="1"/>
        <c:axPos val="b"/>
        <c:majorGridlines>
          <c:spPr>
            <a:ln w="9525" cap="flat" cmpd="sng" algn="ctr">
              <a:noFill/>
              <a:round/>
            </a:ln>
            <a:effectLst/>
          </c:spPr>
        </c:majorGridlines>
        <c:numFmt formatCode="_(&quot;$&quot;* #,##0_);_(&quot;$&quot;* \(#,##0\);_(&quot;$&quot;* &quot;-&quot;??_);_(@_)" sourceLinked="1"/>
        <c:majorTickMark val="none"/>
        <c:minorTickMark val="none"/>
        <c:tickLblPos val="nextTo"/>
        <c:crossAx val="686568256"/>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21187220706064275"/>
          <c:w val="0.93888888888888888"/>
          <c:h val="0.62739715310024902"/>
        </c:manualLayout>
      </c:layout>
      <c:barChart>
        <c:barDir val="bar"/>
        <c:grouping val="stacked"/>
        <c:varyColors val="0"/>
        <c:ser>
          <c:idx val="0"/>
          <c:order val="0"/>
          <c:tx>
            <c:strRef>
              <c:f>'9. Housing Budget'!$S$11</c:f>
              <c:strCache>
                <c:ptCount val="1"/>
                <c:pt idx="0">
                  <c:v>Collected</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'9. Housing Budget'!$T$11</c:f>
              <c:numCache>
                <c:formatCode>_("$"* #,##0_);_("$"* \(#,##0\);_("$"* "-"??_);_(@_)</c:formatCode>
                <c:ptCount val="1"/>
                <c:pt idx="0">
                  <c:v>0</c:v>
                </c:pt>
              </c:numCache>
            </c:numRef>
          </c:val>
          <c:extLst>
            <c:ext xmlns:c16="http://schemas.microsoft.com/office/drawing/2014/chart" uri="{C3380CC4-5D6E-409C-BE32-E72D297353CC}">
              <c16:uniqueId val="{00000000-0238-492A-8477-E6B57FDFF405}"/>
            </c:ext>
          </c:extLst>
        </c:ser>
        <c:ser>
          <c:idx val="1"/>
          <c:order val="1"/>
          <c:tx>
            <c:strRef>
              <c:f>'9. Housing Budget'!$S$12</c:f>
              <c:strCache>
                <c:ptCount val="1"/>
                <c:pt idx="0">
                  <c:v>Difference</c:v>
                </c:pt>
              </c:strCache>
            </c:strRef>
          </c:tx>
          <c:spPr>
            <a:solidFill>
              <a:schemeClr val="accent3">
                <a:lumMod val="60000"/>
                <a:lumOff val="40000"/>
              </a:schemeClr>
            </a:solidFill>
            <a:ln>
              <a:noFill/>
            </a:ln>
            <a:effectLst/>
          </c:spPr>
          <c:invertIfNegative val="0"/>
          <c:val>
            <c:numRef>
              <c:f>'9. Housing Budget'!$T$12</c:f>
              <c:numCache>
                <c:formatCode>_("$"* #,##0_);_("$"* \(#,##0\);_("$"* "-"??_);_(@_)</c:formatCode>
                <c:ptCount val="1"/>
                <c:pt idx="0">
                  <c:v>0</c:v>
                </c:pt>
              </c:numCache>
            </c:numRef>
          </c:val>
          <c:extLst>
            <c:ext xmlns:c16="http://schemas.microsoft.com/office/drawing/2014/chart" uri="{C3380CC4-5D6E-409C-BE32-E72D297353CC}">
              <c16:uniqueId val="{00000005-0238-492A-8477-E6B57FDFF405}"/>
            </c:ext>
          </c:extLst>
        </c:ser>
        <c:dLbls>
          <c:showLegendKey val="0"/>
          <c:showVal val="0"/>
          <c:showCatName val="0"/>
          <c:showSerName val="0"/>
          <c:showPercent val="0"/>
          <c:showBubbleSize val="0"/>
        </c:dLbls>
        <c:gapWidth val="150"/>
        <c:overlap val="100"/>
        <c:axId val="577948320"/>
        <c:axId val="577949304"/>
      </c:barChart>
      <c:catAx>
        <c:axId val="577948320"/>
        <c:scaling>
          <c:orientation val="minMax"/>
        </c:scaling>
        <c:delete val="1"/>
        <c:axPos val="l"/>
        <c:numFmt formatCode="General" sourceLinked="1"/>
        <c:majorTickMark val="none"/>
        <c:minorTickMark val="none"/>
        <c:tickLblPos val="nextTo"/>
        <c:crossAx val="577949304"/>
        <c:crosses val="autoZero"/>
        <c:auto val="1"/>
        <c:lblAlgn val="ctr"/>
        <c:lblOffset val="100"/>
        <c:noMultiLvlLbl val="0"/>
      </c:catAx>
      <c:valAx>
        <c:axId val="577949304"/>
        <c:scaling>
          <c:orientation val="minMax"/>
          <c:min val="0"/>
        </c:scaling>
        <c:delete val="1"/>
        <c:axPos val="b"/>
        <c:majorGridlines>
          <c:spPr>
            <a:ln w="9525" cap="flat" cmpd="sng" algn="ctr">
              <a:noFill/>
              <a:round/>
            </a:ln>
            <a:effectLst/>
          </c:spPr>
        </c:majorGridlines>
        <c:numFmt formatCode="_(&quot;$&quot;* #,##0_);_(&quot;$&quot;* \(#,##0\);_(&quot;$&quot;* &quot;-&quot;??_);_(@_)" sourceLinked="1"/>
        <c:majorTickMark val="none"/>
        <c:minorTickMark val="none"/>
        <c:tickLblPos val="nextTo"/>
        <c:crossAx val="577948320"/>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145021212101798E-2"/>
          <c:y val="0.12350874463130385"/>
          <c:w val="0.93370995757579656"/>
          <c:h val="0.75298251073739231"/>
        </c:manualLayout>
      </c:layout>
      <c:barChart>
        <c:barDir val="bar"/>
        <c:grouping val="stacked"/>
        <c:varyColors val="0"/>
        <c:ser>
          <c:idx val="0"/>
          <c:order val="0"/>
          <c:tx>
            <c:strRef>
              <c:f>'9. Housing Budget'!$S$38</c:f>
              <c:strCache>
                <c:ptCount val="1"/>
                <c:pt idx="0">
                  <c:v>Collected</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'9. Housing Budget'!$T$38</c:f>
              <c:numCache>
                <c:formatCode>_("$"* #,##0_);_("$"* \(#,##0\);_("$"* "-"??_);_(@_)</c:formatCode>
                <c:ptCount val="1"/>
                <c:pt idx="0">
                  <c:v>0</c:v>
                </c:pt>
              </c:numCache>
            </c:numRef>
          </c:val>
          <c:extLst>
            <c:ext xmlns:c16="http://schemas.microsoft.com/office/drawing/2014/chart" uri="{C3380CC4-5D6E-409C-BE32-E72D297353CC}">
              <c16:uniqueId val="{00000000-B3AD-48DC-A0B1-60B9C035FBEB}"/>
            </c:ext>
          </c:extLst>
        </c:ser>
        <c:ser>
          <c:idx val="1"/>
          <c:order val="1"/>
          <c:tx>
            <c:strRef>
              <c:f>'9. Housing Budget'!$S$39</c:f>
              <c:strCache>
                <c:ptCount val="1"/>
                <c:pt idx="0">
                  <c:v>Difference</c:v>
                </c:pt>
              </c:strCache>
            </c:strRef>
          </c:tx>
          <c:spPr>
            <a:solidFill>
              <a:schemeClr val="accent3">
                <a:lumMod val="60000"/>
                <a:lumOff val="40000"/>
              </a:schemeClr>
            </a:solidFill>
            <a:ln>
              <a:noFill/>
            </a:ln>
            <a:effectLst/>
          </c:spPr>
          <c:invertIfNegative val="0"/>
          <c:val>
            <c:numRef>
              <c:f>'9. Housing Budget'!$T$39</c:f>
              <c:numCache>
                <c:formatCode>_("$"* #,##0_);_("$"* \(#,##0\);_("$"* "-"??_);_(@_)</c:formatCode>
                <c:ptCount val="1"/>
                <c:pt idx="0">
                  <c:v>0</c:v>
                </c:pt>
              </c:numCache>
            </c:numRef>
          </c:val>
          <c:extLst>
            <c:ext xmlns:c16="http://schemas.microsoft.com/office/drawing/2014/chart" uri="{C3380CC4-5D6E-409C-BE32-E72D297353CC}">
              <c16:uniqueId val="{00000001-B3AD-48DC-A0B1-60B9C035FBEB}"/>
            </c:ext>
          </c:extLst>
        </c:ser>
        <c:dLbls>
          <c:showLegendKey val="0"/>
          <c:showVal val="0"/>
          <c:showCatName val="0"/>
          <c:showSerName val="0"/>
          <c:showPercent val="0"/>
          <c:showBubbleSize val="0"/>
        </c:dLbls>
        <c:gapWidth val="150"/>
        <c:overlap val="100"/>
        <c:axId val="749453352"/>
        <c:axId val="749454664"/>
      </c:barChart>
      <c:catAx>
        <c:axId val="749453352"/>
        <c:scaling>
          <c:orientation val="minMax"/>
        </c:scaling>
        <c:delete val="1"/>
        <c:axPos val="l"/>
        <c:majorTickMark val="none"/>
        <c:minorTickMark val="none"/>
        <c:tickLblPos val="nextTo"/>
        <c:crossAx val="749454664"/>
        <c:crosses val="autoZero"/>
        <c:auto val="1"/>
        <c:lblAlgn val="ctr"/>
        <c:lblOffset val="100"/>
        <c:noMultiLvlLbl val="0"/>
      </c:catAx>
      <c:valAx>
        <c:axId val="749454664"/>
        <c:scaling>
          <c:orientation val="minMax"/>
          <c:min val="0"/>
        </c:scaling>
        <c:delete val="1"/>
        <c:axPos val="b"/>
        <c:majorGridlines>
          <c:spPr>
            <a:ln w="9525" cap="flat" cmpd="sng" algn="ctr">
              <a:noFill/>
              <a:round/>
            </a:ln>
            <a:effectLst/>
          </c:spPr>
        </c:majorGridlines>
        <c:numFmt formatCode="_(&quot;$&quot;* #,##0_);_(&quot;$&quot;* \(#,##0\);_(&quot;$&quot;* &quot;-&quot;??_);_(@_)" sourceLinked="1"/>
        <c:majorTickMark val="none"/>
        <c:minorTickMark val="none"/>
        <c:tickLblPos val="nextTo"/>
        <c:crossAx val="749453352"/>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23328205867888"/>
          <c:y val="0.15864754709788134"/>
          <c:w val="0.56251103062055474"/>
          <c:h val="0.68001816252535996"/>
        </c:manualLayout>
      </c:layout>
      <c:doughnutChart>
        <c:varyColors val="1"/>
        <c:ser>
          <c:idx val="0"/>
          <c:order val="0"/>
          <c:dPt>
            <c:idx val="0"/>
            <c:bubble3D val="0"/>
            <c:spPr>
              <a:solidFill>
                <a:srgbClr val="FF00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F52A-4D92-9761-F41973CB9558}"/>
              </c:ext>
            </c:extLst>
          </c:dPt>
          <c:dPt>
            <c:idx val="1"/>
            <c:bubble3D val="0"/>
            <c:spPr>
              <a:solidFill>
                <a:srgbClr val="FF5757"/>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F52A-4D92-9761-F41973CB9558}"/>
              </c:ext>
            </c:extLst>
          </c:dPt>
          <c:dPt>
            <c:idx val="2"/>
            <c:bubble3D val="0"/>
            <c:spPr>
              <a:solidFill>
                <a:srgbClr val="FFFF00"/>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6-F52A-4D92-9761-F41973CB9558}"/>
              </c:ext>
            </c:extLst>
          </c:dPt>
          <c:dPt>
            <c:idx val="3"/>
            <c:bubble3D val="0"/>
            <c:spPr>
              <a:solidFill>
                <a:schemeClr val="accent3"/>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F52A-4D92-9761-F41973CB9558}"/>
              </c:ext>
            </c:extLst>
          </c:dPt>
          <c:dPt>
            <c:idx val="4"/>
            <c:bubble3D val="0"/>
            <c:spPr>
              <a:solidFill>
                <a:schemeClr val="accent3">
                  <a:lumMod val="50000"/>
                </a:scheme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F52A-4D92-9761-F41973CB9558}"/>
              </c:ext>
            </c:extLst>
          </c:dPt>
          <c:dPt>
            <c:idx val="5"/>
            <c:bubble3D val="0"/>
            <c:spPr>
              <a:noFill/>
              <a:ln>
                <a:noFill/>
              </a:ln>
              <a:effectLst/>
            </c:spPr>
            <c:extLst>
              <c:ext xmlns:c16="http://schemas.microsoft.com/office/drawing/2014/chart" uri="{C3380CC4-5D6E-409C-BE32-E72D297353CC}">
                <c16:uniqueId val="{00000002-F52A-4D92-9761-F41973CB9558}"/>
              </c:ext>
            </c:extLst>
          </c:dPt>
          <c:val>
            <c:numRef>
              <c:f>'10. Summary'!$AB$15:$AB$20</c:f>
              <c:numCache>
                <c:formatCode>0%</c:formatCode>
                <c:ptCount val="6"/>
                <c:pt idx="0">
                  <c:v>0.1</c:v>
                </c:pt>
                <c:pt idx="1">
                  <c:v>0.1</c:v>
                </c:pt>
                <c:pt idx="2">
                  <c:v>0.1</c:v>
                </c:pt>
                <c:pt idx="3">
                  <c:v>0.1</c:v>
                </c:pt>
                <c:pt idx="4">
                  <c:v>0.1</c:v>
                </c:pt>
                <c:pt idx="5">
                  <c:v>0.5</c:v>
                </c:pt>
              </c:numCache>
            </c:numRef>
          </c:val>
          <c:extLst>
            <c:ext xmlns:c16="http://schemas.microsoft.com/office/drawing/2014/chart" uri="{C3380CC4-5D6E-409C-BE32-E72D297353CC}">
              <c16:uniqueId val="{00000000-F52A-4D92-9761-F41973CB9558}"/>
            </c:ext>
          </c:extLst>
        </c:ser>
        <c:dLbls>
          <c:showLegendKey val="0"/>
          <c:showVal val="0"/>
          <c:showCatName val="0"/>
          <c:showSerName val="0"/>
          <c:showPercent val="0"/>
          <c:showBubbleSize val="0"/>
          <c:showLeaderLines val="1"/>
        </c:dLbls>
        <c:firstSliceAng val="270"/>
        <c:holeSize val="65"/>
      </c:doughnutChart>
      <c:scatterChart>
        <c:scatterStyle val="lineMarker"/>
        <c:varyColors val="0"/>
        <c:ser>
          <c:idx val="1"/>
          <c:order val="1"/>
          <c:tx>
            <c:v>Needle</c:v>
          </c:tx>
          <c:spPr>
            <a:ln w="44450" cap="rnd">
              <a:solidFill>
                <a:schemeClr val="tx1">
                  <a:lumMod val="85000"/>
                  <a:lumOff val="15000"/>
                </a:schemeClr>
              </a:solidFill>
              <a:round/>
            </a:ln>
            <a:effectLst>
              <a:outerShdw blurRad="40000" dist="23000" dir="5400000" rotWithShape="0">
                <a:srgbClr val="000000">
                  <a:alpha val="35000"/>
                </a:srgbClr>
              </a:outerShdw>
            </a:effectLst>
          </c:spPr>
          <c:marker>
            <c:symbol val="none"/>
          </c:marker>
          <c:xVal>
            <c:numRef>
              <c:f>'10. Summary'!$AD$15:$AD$16</c:f>
              <c:numCache>
                <c:formatCode>General</c:formatCode>
                <c:ptCount val="2"/>
                <c:pt idx="0">
                  <c:v>0</c:v>
                </c:pt>
                <c:pt idx="1">
                  <c:v>0</c:v>
                </c:pt>
              </c:numCache>
            </c:numRef>
          </c:xVal>
          <c:yVal>
            <c:numRef>
              <c:f>'10. Summary'!$AE$15:$AE$16</c:f>
              <c:numCache>
                <c:formatCode>General</c:formatCode>
                <c:ptCount val="2"/>
                <c:pt idx="0">
                  <c:v>0</c:v>
                </c:pt>
                <c:pt idx="1">
                  <c:v>0</c:v>
                </c:pt>
              </c:numCache>
            </c:numRef>
          </c:yVal>
          <c:smooth val="0"/>
          <c:extLst>
            <c:ext xmlns:c16="http://schemas.microsoft.com/office/drawing/2014/chart" uri="{C3380CC4-5D6E-409C-BE32-E72D297353CC}">
              <c16:uniqueId val="{00000001-F52A-4D92-9761-F41973CB9558}"/>
            </c:ext>
          </c:extLst>
        </c:ser>
        <c:dLbls>
          <c:showLegendKey val="0"/>
          <c:showVal val="0"/>
          <c:showCatName val="0"/>
          <c:showSerName val="0"/>
          <c:showPercent val="0"/>
          <c:showBubbleSize val="0"/>
        </c:dLbls>
        <c:axId val="176835256"/>
        <c:axId val="809164624"/>
      </c:scatterChart>
      <c:valAx>
        <c:axId val="809164624"/>
        <c:scaling>
          <c:orientation val="minMax"/>
          <c:max val="1"/>
          <c:min val="-1"/>
        </c:scaling>
        <c:delete val="1"/>
        <c:axPos val="l"/>
        <c:majorGridlines>
          <c:spPr>
            <a:ln w="9525" cap="flat" cmpd="sng" algn="ctr">
              <a:noFill/>
              <a:round/>
            </a:ln>
            <a:effectLst/>
          </c:spPr>
        </c:majorGridlines>
        <c:numFmt formatCode="General" sourceLinked="1"/>
        <c:majorTickMark val="out"/>
        <c:minorTickMark val="none"/>
        <c:tickLblPos val="nextTo"/>
        <c:crossAx val="176835256"/>
        <c:crosses val="autoZero"/>
        <c:crossBetween val="midCat"/>
      </c:valAx>
      <c:valAx>
        <c:axId val="176835256"/>
        <c:scaling>
          <c:orientation val="minMax"/>
          <c:max val="1"/>
          <c:min val="-1"/>
        </c:scaling>
        <c:delete val="1"/>
        <c:axPos val="b"/>
        <c:majorGridlines>
          <c:spPr>
            <a:ln w="9525" cap="flat" cmpd="sng" algn="ctr">
              <a:noFill/>
              <a:round/>
            </a:ln>
            <a:effectLst/>
          </c:spPr>
        </c:majorGridlines>
        <c:numFmt formatCode="General" sourceLinked="1"/>
        <c:majorTickMark val="out"/>
        <c:minorTickMark val="none"/>
        <c:tickLblPos val="nextTo"/>
        <c:crossAx val="809164624"/>
        <c:crosses val="autoZero"/>
        <c:crossBetween val="midCat"/>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23812</xdr:colOff>
      <xdr:row>10</xdr:row>
      <xdr:rowOff>21432</xdr:rowOff>
    </xdr:from>
    <xdr:to>
      <xdr:col>4</xdr:col>
      <xdr:colOff>6215062</xdr:colOff>
      <xdr:row>14</xdr:row>
      <xdr:rowOff>119062</xdr:rowOff>
    </xdr:to>
    <xdr:sp macro="" textlink="">
      <xdr:nvSpPr>
        <xdr:cNvPr id="2" name="TextBox 1">
          <a:extLst>
            <a:ext uri="{FF2B5EF4-FFF2-40B4-BE49-F238E27FC236}">
              <a16:creationId xmlns:a16="http://schemas.microsoft.com/office/drawing/2014/main" id="{74586569-DFF9-4DA3-B6C9-BB70F4A982B7}"/>
            </a:ext>
          </a:extLst>
        </xdr:cNvPr>
        <xdr:cNvSpPr txBox="1"/>
      </xdr:nvSpPr>
      <xdr:spPr>
        <a:xfrm>
          <a:off x="202406" y="1926432"/>
          <a:ext cx="9917906" cy="788193"/>
        </a:xfrm>
        <a:prstGeom prst="rect">
          <a:avLst/>
        </a:prstGeom>
        <a:solidFill>
          <a:srgbClr val="FFF3D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45720" rtlCol="0" anchor="t"/>
        <a:lstStyle/>
        <a:p>
          <a:pPr>
            <a:lnSpc>
              <a:spcPct val="97000"/>
            </a:lnSpc>
          </a:pPr>
          <a:r>
            <a:rPr lang="en-US" sz="1200">
              <a:solidFill>
                <a:schemeClr val="tx1"/>
              </a:solidFill>
              <a:latin typeface="Georgia" panose="02040502050405020303" pitchFamily="18" charset="0"/>
            </a:rPr>
            <a:t>This</a:t>
          </a:r>
          <a:r>
            <a:rPr lang="en-US" sz="1200" baseline="0">
              <a:solidFill>
                <a:schemeClr val="tx1"/>
              </a:solidFill>
              <a:latin typeface="Georgia" panose="02040502050405020303" pitchFamily="18" charset="0"/>
            </a:rPr>
            <a:t> Workbook is meant to provide the user with an intuitive, user-friendly tool for the creation and monitoring of chapter budgets, as organized per semester term. This budget tool stores and structures relevant financial data, facilitates financial planning, and produces key business metrics used to identify the health and wellness of the chapter. Please use the following instructions tab to adequately complete the rest of the Workbook.</a:t>
          </a:r>
          <a:endParaRPr lang="en-US" sz="1200">
            <a:solidFill>
              <a:schemeClr val="tx1"/>
            </a:solidFill>
            <a:latin typeface="Georgia" panose="02040502050405020303" pitchFamily="18" charset="0"/>
          </a:endParaRPr>
        </a:p>
      </xdr:txBody>
    </xdr:sp>
    <xdr:clientData/>
  </xdr:twoCellAnchor>
  <xdr:twoCellAnchor>
    <xdr:from>
      <xdr:col>1</xdr:col>
      <xdr:colOff>0</xdr:colOff>
      <xdr:row>1</xdr:row>
      <xdr:rowOff>0</xdr:rowOff>
    </xdr:from>
    <xdr:to>
      <xdr:col>6</xdr:col>
      <xdr:colOff>35718</xdr:colOff>
      <xdr:row>6</xdr:row>
      <xdr:rowOff>10104</xdr:rowOff>
    </xdr:to>
    <xdr:grpSp>
      <xdr:nvGrpSpPr>
        <xdr:cNvPr id="11" name="Group 10">
          <a:extLst>
            <a:ext uri="{FF2B5EF4-FFF2-40B4-BE49-F238E27FC236}">
              <a16:creationId xmlns:a16="http://schemas.microsoft.com/office/drawing/2014/main" id="{28D436A9-D1A9-40FA-B2EE-4D537E3047BB}"/>
            </a:ext>
          </a:extLst>
        </xdr:cNvPr>
        <xdr:cNvGrpSpPr/>
      </xdr:nvGrpSpPr>
      <xdr:grpSpPr>
        <a:xfrm>
          <a:off x="178594" y="190500"/>
          <a:ext cx="10751343" cy="962604"/>
          <a:chOff x="273844" y="166688"/>
          <a:chExt cx="9453562" cy="962604"/>
        </a:xfrm>
      </xdr:grpSpPr>
      <xdr:grpSp>
        <xdr:nvGrpSpPr>
          <xdr:cNvPr id="12" name="Group 11">
            <a:extLst>
              <a:ext uri="{FF2B5EF4-FFF2-40B4-BE49-F238E27FC236}">
                <a16:creationId xmlns:a16="http://schemas.microsoft.com/office/drawing/2014/main" id="{86A78367-C21F-4E95-B2BF-2A30C6552449}"/>
              </a:ext>
            </a:extLst>
          </xdr:cNvPr>
          <xdr:cNvGrpSpPr/>
        </xdr:nvGrpSpPr>
        <xdr:grpSpPr>
          <a:xfrm>
            <a:off x="273844" y="166688"/>
            <a:ext cx="9453562" cy="962604"/>
            <a:chOff x="180474" y="190500"/>
            <a:chExt cx="12801600" cy="938792"/>
          </a:xfrm>
        </xdr:grpSpPr>
        <xdr:sp macro="" textlink="">
          <xdr:nvSpPr>
            <xdr:cNvPr id="20" name="Rounded Rectangle 17">
              <a:extLst>
                <a:ext uri="{FF2B5EF4-FFF2-40B4-BE49-F238E27FC236}">
                  <a16:creationId xmlns:a16="http://schemas.microsoft.com/office/drawing/2014/main" id="{774A0340-13DD-4EA6-AB77-0FD3169F6A2A}"/>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1081A291-5ED3-401B-9942-933B80F3CB2B}"/>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a:extLst>
                <a:ext uri="{FF2B5EF4-FFF2-40B4-BE49-F238E27FC236}">
                  <a16:creationId xmlns:a16="http://schemas.microsoft.com/office/drawing/2014/main" id="{CF439432-7628-4DA2-8830-A6F0B44C0E41}"/>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23" name="TextBox 22">
              <a:extLst>
                <a:ext uri="{FF2B5EF4-FFF2-40B4-BE49-F238E27FC236}">
                  <a16:creationId xmlns:a16="http://schemas.microsoft.com/office/drawing/2014/main" id="{4CA05D84-5E63-4C5F-95F4-98C3BCC9783C}"/>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a:t>
              </a:r>
              <a:r>
                <a:rPr lang="en-US" sz="1800" b="0" i="1" baseline="0">
                  <a:solidFill>
                    <a:schemeClr val="tx1">
                      <a:lumMod val="65000"/>
                      <a:lumOff val="35000"/>
                    </a:schemeClr>
                  </a:solidFill>
                </a:rPr>
                <a:t> - Chapter Budget (With Housing)</a:t>
              </a:r>
              <a:endParaRPr lang="en-US" sz="1800" b="0" i="1">
                <a:solidFill>
                  <a:schemeClr val="tx1">
                    <a:lumMod val="65000"/>
                    <a:lumOff val="35000"/>
                  </a:schemeClr>
                </a:solidFill>
              </a:endParaRPr>
            </a:p>
          </xdr:txBody>
        </xdr:sp>
      </xdr:grpSp>
      <xdr:pic>
        <xdr:nvPicPr>
          <xdr:cNvPr id="19" name="Picture 18">
            <a:extLst>
              <a:ext uri="{FF2B5EF4-FFF2-40B4-BE49-F238E27FC236}">
                <a16:creationId xmlns:a16="http://schemas.microsoft.com/office/drawing/2014/main" id="{5E1363C3-1853-4913-8988-0D21208AD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7</xdr:col>
      <xdr:colOff>2416969</xdr:colOff>
      <xdr:row>28</xdr:row>
      <xdr:rowOff>2</xdr:rowOff>
    </xdr:from>
    <xdr:to>
      <xdr:col>8</xdr:col>
      <xdr:colOff>738188</xdr:colOff>
      <xdr:row>36</xdr:row>
      <xdr:rowOff>59531</xdr:rowOff>
    </xdr:to>
    <xdr:grpSp>
      <xdr:nvGrpSpPr>
        <xdr:cNvPr id="23" name="Group 22">
          <a:extLst>
            <a:ext uri="{FF2B5EF4-FFF2-40B4-BE49-F238E27FC236}">
              <a16:creationId xmlns:a16="http://schemas.microsoft.com/office/drawing/2014/main" id="{671D3320-2BFB-4479-810E-D95E7F5DEE57}"/>
            </a:ext>
          </a:extLst>
        </xdr:cNvPr>
        <xdr:cNvGrpSpPr/>
      </xdr:nvGrpSpPr>
      <xdr:grpSpPr>
        <a:xfrm>
          <a:off x="8358188" y="5167315"/>
          <a:ext cx="1619250" cy="1583529"/>
          <a:chOff x="1416050" y="749300"/>
          <a:chExt cx="1879600" cy="1676400"/>
        </a:xfrm>
      </xdr:grpSpPr>
      <xdr:sp macro="" textlink="">
        <xdr:nvSpPr>
          <xdr:cNvPr id="24" name="Pie 1">
            <a:extLst>
              <a:ext uri="{FF2B5EF4-FFF2-40B4-BE49-F238E27FC236}">
                <a16:creationId xmlns:a16="http://schemas.microsoft.com/office/drawing/2014/main" id="{A9DD4530-B1F5-4EFF-8208-CA01FEE5C401}"/>
              </a:ext>
            </a:extLst>
          </xdr:cNvPr>
          <xdr:cNvSpPr/>
        </xdr:nvSpPr>
        <xdr:spPr>
          <a:xfrm rot="5400000">
            <a:off x="1517650" y="647700"/>
            <a:ext cx="1676400" cy="1879600"/>
          </a:xfrm>
          <a:prstGeom prst="pie">
            <a:avLst>
              <a:gd name="adj1" fmla="val 5345124"/>
              <a:gd name="adj2" fmla="val 16234873"/>
            </a:avLst>
          </a:prstGeom>
          <a:gradFill>
            <a:gsLst>
              <a:gs pos="0">
                <a:schemeClr val="bg1">
                  <a:lumMod val="95000"/>
                </a:schemeClr>
              </a:gs>
              <a:gs pos="100000">
                <a:schemeClr val="bg1">
                  <a:lumMod val="75000"/>
                </a:schemeClr>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5" name="Oval 24">
            <a:extLst>
              <a:ext uri="{FF2B5EF4-FFF2-40B4-BE49-F238E27FC236}">
                <a16:creationId xmlns:a16="http://schemas.microsoft.com/office/drawing/2014/main" id="{92A28684-A552-4CD2-97F7-938884D5AFF1}"/>
              </a:ext>
            </a:extLst>
          </xdr:cNvPr>
          <xdr:cNvSpPr/>
        </xdr:nvSpPr>
        <xdr:spPr>
          <a:xfrm>
            <a:off x="2266950" y="1486676"/>
            <a:ext cx="209550" cy="209550"/>
          </a:xfrm>
          <a:prstGeom prst="ellipse">
            <a:avLst/>
          </a:prstGeom>
          <a:gradFill>
            <a:gsLst>
              <a:gs pos="0">
                <a:schemeClr val="tx1">
                  <a:lumMod val="75000"/>
                  <a:lumOff val="25000"/>
                </a:schemeClr>
              </a:gs>
              <a:gs pos="100000">
                <a:schemeClr val="tx1">
                  <a:lumMod val="95000"/>
                  <a:lumOff val="5000"/>
                </a:schemeClr>
              </a:gs>
            </a:gsLst>
            <a:lin ang="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952499</xdr:colOff>
      <xdr:row>22</xdr:row>
      <xdr:rowOff>57148</xdr:rowOff>
    </xdr:from>
    <xdr:to>
      <xdr:col>10</xdr:col>
      <xdr:colOff>357187</xdr:colOff>
      <xdr:row>42</xdr:row>
      <xdr:rowOff>119060</xdr:rowOff>
    </xdr:to>
    <xdr:graphicFrame macro="">
      <xdr:nvGraphicFramePr>
        <xdr:cNvPr id="10" name="Chart 9">
          <a:extLst>
            <a:ext uri="{FF2B5EF4-FFF2-40B4-BE49-F238E27FC236}">
              <a16:creationId xmlns:a16="http://schemas.microsoft.com/office/drawing/2014/main" id="{DC2827B4-C82F-4D81-B5C9-EC50C0498B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1940715</xdr:colOff>
      <xdr:row>21</xdr:row>
      <xdr:rowOff>107156</xdr:rowOff>
    </xdr:from>
    <xdr:to>
      <xdr:col>9</xdr:col>
      <xdr:colOff>500059</xdr:colOff>
      <xdr:row>23</xdr:row>
      <xdr:rowOff>142875</xdr:rowOff>
    </xdr:to>
    <xdr:sp macro="" textlink="">
      <xdr:nvSpPr>
        <xdr:cNvPr id="6" name="TextBox 5">
          <a:extLst>
            <a:ext uri="{FF2B5EF4-FFF2-40B4-BE49-F238E27FC236}">
              <a16:creationId xmlns:a16="http://schemas.microsoft.com/office/drawing/2014/main" id="{D8465949-2C63-4D9E-8B0E-D481AEAC94C1}"/>
            </a:ext>
          </a:extLst>
        </xdr:cNvPr>
        <xdr:cNvSpPr txBox="1"/>
      </xdr:nvSpPr>
      <xdr:spPr>
        <a:xfrm>
          <a:off x="7881934" y="3976687"/>
          <a:ext cx="2738438"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n>
                <a:noFill/>
              </a:ln>
              <a:solidFill>
                <a:schemeClr val="tx1"/>
              </a:solidFill>
              <a:effectLst>
                <a:outerShdw blurRad="50800" dist="38100" dir="2700000" algn="tl" rotWithShape="0">
                  <a:prstClr val="black">
                    <a:alpha val="40000"/>
                  </a:prstClr>
                </a:outerShdw>
              </a:effectLst>
              <a:latin typeface="Georgia" panose="02040502050405020303" pitchFamily="18" charset="0"/>
            </a:rPr>
            <a:t>Chapter Collection Rate</a:t>
          </a:r>
        </a:p>
      </xdr:txBody>
    </xdr:sp>
    <xdr:clientData/>
  </xdr:twoCellAnchor>
  <xdr:twoCellAnchor>
    <xdr:from>
      <xdr:col>7</xdr:col>
      <xdr:colOff>1524001</xdr:colOff>
      <xdr:row>31</xdr:row>
      <xdr:rowOff>47625</xdr:rowOff>
    </xdr:from>
    <xdr:to>
      <xdr:col>7</xdr:col>
      <xdr:colOff>1964532</xdr:colOff>
      <xdr:row>32</xdr:row>
      <xdr:rowOff>47625</xdr:rowOff>
    </xdr:to>
    <xdr:sp macro="" textlink="">
      <xdr:nvSpPr>
        <xdr:cNvPr id="9" name="TextBox 8">
          <a:extLst>
            <a:ext uri="{FF2B5EF4-FFF2-40B4-BE49-F238E27FC236}">
              <a16:creationId xmlns:a16="http://schemas.microsoft.com/office/drawing/2014/main" id="{BB74848C-1653-4A59-819A-E3EB97CDB02A}"/>
            </a:ext>
          </a:extLst>
        </xdr:cNvPr>
        <xdr:cNvSpPr txBox="1"/>
      </xdr:nvSpPr>
      <xdr:spPr>
        <a:xfrm>
          <a:off x="7465220" y="5786438"/>
          <a:ext cx="440531"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0%</a:t>
          </a:r>
        </a:p>
      </xdr:txBody>
    </xdr:sp>
    <xdr:clientData/>
  </xdr:twoCellAnchor>
  <xdr:twoCellAnchor>
    <xdr:from>
      <xdr:col>7</xdr:col>
      <xdr:colOff>1604962</xdr:colOff>
      <xdr:row>26</xdr:row>
      <xdr:rowOff>116681</xdr:rowOff>
    </xdr:from>
    <xdr:to>
      <xdr:col>7</xdr:col>
      <xdr:colOff>2069306</xdr:colOff>
      <xdr:row>27</xdr:row>
      <xdr:rowOff>176211</xdr:rowOff>
    </xdr:to>
    <xdr:sp macro="" textlink="">
      <xdr:nvSpPr>
        <xdr:cNvPr id="17" name="TextBox 16">
          <a:extLst>
            <a:ext uri="{FF2B5EF4-FFF2-40B4-BE49-F238E27FC236}">
              <a16:creationId xmlns:a16="http://schemas.microsoft.com/office/drawing/2014/main" id="{B091AF00-A56E-4FE6-904D-7ED165F2156C}"/>
            </a:ext>
          </a:extLst>
        </xdr:cNvPr>
        <xdr:cNvSpPr txBox="1"/>
      </xdr:nvSpPr>
      <xdr:spPr>
        <a:xfrm>
          <a:off x="7546181" y="4938712"/>
          <a:ext cx="46434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20%</a:t>
          </a:r>
        </a:p>
      </xdr:txBody>
    </xdr:sp>
    <xdr:clientData/>
  </xdr:twoCellAnchor>
  <xdr:twoCellAnchor>
    <xdr:from>
      <xdr:col>7</xdr:col>
      <xdr:colOff>2471737</xdr:colOff>
      <xdr:row>23</xdr:row>
      <xdr:rowOff>126207</xdr:rowOff>
    </xdr:from>
    <xdr:to>
      <xdr:col>7</xdr:col>
      <xdr:colOff>2936081</xdr:colOff>
      <xdr:row>24</xdr:row>
      <xdr:rowOff>150019</xdr:rowOff>
    </xdr:to>
    <xdr:sp macro="" textlink="">
      <xdr:nvSpPr>
        <xdr:cNvPr id="18" name="TextBox 17">
          <a:extLst>
            <a:ext uri="{FF2B5EF4-FFF2-40B4-BE49-F238E27FC236}">
              <a16:creationId xmlns:a16="http://schemas.microsoft.com/office/drawing/2014/main" id="{0A1F82A5-5054-4EEF-B3F9-D55E3563C63E}"/>
            </a:ext>
          </a:extLst>
        </xdr:cNvPr>
        <xdr:cNvSpPr txBox="1"/>
      </xdr:nvSpPr>
      <xdr:spPr>
        <a:xfrm>
          <a:off x="8412956" y="4376738"/>
          <a:ext cx="46434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40%</a:t>
          </a:r>
        </a:p>
      </xdr:txBody>
    </xdr:sp>
    <xdr:clientData/>
  </xdr:twoCellAnchor>
  <xdr:twoCellAnchor>
    <xdr:from>
      <xdr:col>8</xdr:col>
      <xdr:colOff>207164</xdr:colOff>
      <xdr:row>23</xdr:row>
      <xdr:rowOff>135731</xdr:rowOff>
    </xdr:from>
    <xdr:to>
      <xdr:col>8</xdr:col>
      <xdr:colOff>671508</xdr:colOff>
      <xdr:row>24</xdr:row>
      <xdr:rowOff>159543</xdr:rowOff>
    </xdr:to>
    <xdr:sp macro="" textlink="">
      <xdr:nvSpPr>
        <xdr:cNvPr id="19" name="TextBox 18">
          <a:extLst>
            <a:ext uri="{FF2B5EF4-FFF2-40B4-BE49-F238E27FC236}">
              <a16:creationId xmlns:a16="http://schemas.microsoft.com/office/drawing/2014/main" id="{A50F3DB5-D5F8-48CA-BE59-B0FD4C9639B8}"/>
            </a:ext>
          </a:extLst>
        </xdr:cNvPr>
        <xdr:cNvSpPr txBox="1"/>
      </xdr:nvSpPr>
      <xdr:spPr>
        <a:xfrm>
          <a:off x="9446414" y="4386262"/>
          <a:ext cx="46434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60%</a:t>
          </a:r>
        </a:p>
      </xdr:txBody>
    </xdr:sp>
    <xdr:clientData/>
  </xdr:twoCellAnchor>
  <xdr:twoCellAnchor>
    <xdr:from>
      <xdr:col>9</xdr:col>
      <xdr:colOff>157150</xdr:colOff>
      <xdr:row>26</xdr:row>
      <xdr:rowOff>121445</xdr:rowOff>
    </xdr:from>
    <xdr:to>
      <xdr:col>9</xdr:col>
      <xdr:colOff>621494</xdr:colOff>
      <xdr:row>27</xdr:row>
      <xdr:rowOff>180975</xdr:rowOff>
    </xdr:to>
    <xdr:sp macro="" textlink="">
      <xdr:nvSpPr>
        <xdr:cNvPr id="20" name="TextBox 19">
          <a:extLst>
            <a:ext uri="{FF2B5EF4-FFF2-40B4-BE49-F238E27FC236}">
              <a16:creationId xmlns:a16="http://schemas.microsoft.com/office/drawing/2014/main" id="{F6E382F4-BEE4-40E9-BA00-AA3996808DDE}"/>
            </a:ext>
          </a:extLst>
        </xdr:cNvPr>
        <xdr:cNvSpPr txBox="1"/>
      </xdr:nvSpPr>
      <xdr:spPr>
        <a:xfrm>
          <a:off x="10277463" y="4943476"/>
          <a:ext cx="46434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80%</a:t>
          </a:r>
        </a:p>
      </xdr:txBody>
    </xdr:sp>
    <xdr:clientData/>
  </xdr:twoCellAnchor>
  <xdr:twoCellAnchor>
    <xdr:from>
      <xdr:col>9</xdr:col>
      <xdr:colOff>392892</xdr:colOff>
      <xdr:row>31</xdr:row>
      <xdr:rowOff>47625</xdr:rowOff>
    </xdr:from>
    <xdr:to>
      <xdr:col>10</xdr:col>
      <xdr:colOff>142862</xdr:colOff>
      <xdr:row>32</xdr:row>
      <xdr:rowOff>59531</xdr:rowOff>
    </xdr:to>
    <xdr:sp macro="" textlink="">
      <xdr:nvSpPr>
        <xdr:cNvPr id="21" name="TextBox 20">
          <a:extLst>
            <a:ext uri="{FF2B5EF4-FFF2-40B4-BE49-F238E27FC236}">
              <a16:creationId xmlns:a16="http://schemas.microsoft.com/office/drawing/2014/main" id="{953F0C17-CAD7-4B36-92CC-7BF25116B4AD}"/>
            </a:ext>
          </a:extLst>
        </xdr:cNvPr>
        <xdr:cNvSpPr txBox="1"/>
      </xdr:nvSpPr>
      <xdr:spPr>
        <a:xfrm>
          <a:off x="10513205" y="5786438"/>
          <a:ext cx="631032" cy="20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100%</a:t>
          </a:r>
        </a:p>
      </xdr:txBody>
    </xdr:sp>
    <xdr:clientData/>
  </xdr:twoCellAnchor>
  <xdr:twoCellAnchor>
    <xdr:from>
      <xdr:col>7</xdr:col>
      <xdr:colOff>761997</xdr:colOff>
      <xdr:row>21</xdr:row>
      <xdr:rowOff>42862</xdr:rowOff>
    </xdr:from>
    <xdr:to>
      <xdr:col>10</xdr:col>
      <xdr:colOff>547685</xdr:colOff>
      <xdr:row>35</xdr:row>
      <xdr:rowOff>154780</xdr:rowOff>
    </xdr:to>
    <xdr:sp macro="" textlink="">
      <xdr:nvSpPr>
        <xdr:cNvPr id="5" name="Rectangle 4">
          <a:extLst>
            <a:ext uri="{FF2B5EF4-FFF2-40B4-BE49-F238E27FC236}">
              <a16:creationId xmlns:a16="http://schemas.microsoft.com/office/drawing/2014/main" id="{3DCB749B-B35C-4EB1-9977-9AA24A0325FD}"/>
            </a:ext>
          </a:extLst>
        </xdr:cNvPr>
        <xdr:cNvSpPr/>
      </xdr:nvSpPr>
      <xdr:spPr>
        <a:xfrm>
          <a:off x="6703216" y="3912393"/>
          <a:ext cx="4845844" cy="2743200"/>
        </a:xfrm>
        <a:prstGeom prst="rect">
          <a:avLst/>
        </a:prstGeom>
        <a:no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0</xdr:rowOff>
    </xdr:from>
    <xdr:to>
      <xdr:col>9</xdr:col>
      <xdr:colOff>809624</xdr:colOff>
      <xdr:row>6</xdr:row>
      <xdr:rowOff>10104</xdr:rowOff>
    </xdr:to>
    <xdr:grpSp>
      <xdr:nvGrpSpPr>
        <xdr:cNvPr id="26" name="Group 25">
          <a:extLst>
            <a:ext uri="{FF2B5EF4-FFF2-40B4-BE49-F238E27FC236}">
              <a16:creationId xmlns:a16="http://schemas.microsoft.com/office/drawing/2014/main" id="{678ABA1E-3E82-473C-B889-E82AA99A243D}"/>
            </a:ext>
          </a:extLst>
        </xdr:cNvPr>
        <xdr:cNvGrpSpPr/>
      </xdr:nvGrpSpPr>
      <xdr:grpSpPr>
        <a:xfrm>
          <a:off x="178594" y="190500"/>
          <a:ext cx="10751343" cy="962604"/>
          <a:chOff x="273844" y="166688"/>
          <a:chExt cx="9453562" cy="962604"/>
        </a:xfrm>
      </xdr:grpSpPr>
      <xdr:grpSp>
        <xdr:nvGrpSpPr>
          <xdr:cNvPr id="27" name="Group 26">
            <a:extLst>
              <a:ext uri="{FF2B5EF4-FFF2-40B4-BE49-F238E27FC236}">
                <a16:creationId xmlns:a16="http://schemas.microsoft.com/office/drawing/2014/main" id="{C2AC94CF-0762-4479-B095-FEF857EB93BD}"/>
              </a:ext>
            </a:extLst>
          </xdr:cNvPr>
          <xdr:cNvGrpSpPr/>
        </xdr:nvGrpSpPr>
        <xdr:grpSpPr>
          <a:xfrm>
            <a:off x="273844" y="166688"/>
            <a:ext cx="9453562" cy="962604"/>
            <a:chOff x="180474" y="190500"/>
            <a:chExt cx="12801600" cy="938792"/>
          </a:xfrm>
        </xdr:grpSpPr>
        <xdr:sp macro="" textlink="">
          <xdr:nvSpPr>
            <xdr:cNvPr id="29" name="Rounded Rectangle 17">
              <a:extLst>
                <a:ext uri="{FF2B5EF4-FFF2-40B4-BE49-F238E27FC236}">
                  <a16:creationId xmlns:a16="http://schemas.microsoft.com/office/drawing/2014/main" id="{83D24DBD-998A-4EB0-9592-A59632311B61}"/>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Connector 29">
              <a:extLst>
                <a:ext uri="{FF2B5EF4-FFF2-40B4-BE49-F238E27FC236}">
                  <a16:creationId xmlns:a16="http://schemas.microsoft.com/office/drawing/2014/main" id="{0431BFA0-BC55-4F4B-B1BC-B7CFA4FCB9DF}"/>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TextBox 37">
              <a:extLst>
                <a:ext uri="{FF2B5EF4-FFF2-40B4-BE49-F238E27FC236}">
                  <a16:creationId xmlns:a16="http://schemas.microsoft.com/office/drawing/2014/main" id="{7E1177A0-A755-409F-9CD2-3C0860CA1A68}"/>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39" name="TextBox 38">
              <a:extLst>
                <a:ext uri="{FF2B5EF4-FFF2-40B4-BE49-F238E27FC236}">
                  <a16:creationId xmlns:a16="http://schemas.microsoft.com/office/drawing/2014/main" id="{E068067E-2AC1-4BE3-B4FB-D7A88495E4E0}"/>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28" name="Picture 27">
            <a:extLst>
              <a:ext uri="{FF2B5EF4-FFF2-40B4-BE49-F238E27FC236}">
                <a16:creationId xmlns:a16="http://schemas.microsoft.com/office/drawing/2014/main" id="{FB118F6C-8472-4D46-BF23-D1AAB7AD59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15</xdr:col>
      <xdr:colOff>511968</xdr:colOff>
      <xdr:row>6</xdr:row>
      <xdr:rowOff>10105</xdr:rowOff>
    </xdr:to>
    <xdr:grpSp>
      <xdr:nvGrpSpPr>
        <xdr:cNvPr id="9" name="Group 8">
          <a:extLst>
            <a:ext uri="{FF2B5EF4-FFF2-40B4-BE49-F238E27FC236}">
              <a16:creationId xmlns:a16="http://schemas.microsoft.com/office/drawing/2014/main" id="{DB6B7839-2CA7-4D9D-9CCF-11803594FBA5}"/>
            </a:ext>
          </a:extLst>
        </xdr:cNvPr>
        <xdr:cNvGrpSpPr/>
      </xdr:nvGrpSpPr>
      <xdr:grpSpPr>
        <a:xfrm>
          <a:off x="178594" y="190501"/>
          <a:ext cx="10751343" cy="962604"/>
          <a:chOff x="273844" y="166688"/>
          <a:chExt cx="9453562" cy="962604"/>
        </a:xfrm>
      </xdr:grpSpPr>
      <xdr:grpSp>
        <xdr:nvGrpSpPr>
          <xdr:cNvPr id="10" name="Group 9">
            <a:extLst>
              <a:ext uri="{FF2B5EF4-FFF2-40B4-BE49-F238E27FC236}">
                <a16:creationId xmlns:a16="http://schemas.microsoft.com/office/drawing/2014/main" id="{8C4D477E-89F5-4D76-B84F-12A7F1CDEC94}"/>
              </a:ext>
            </a:extLst>
          </xdr:cNvPr>
          <xdr:cNvGrpSpPr/>
        </xdr:nvGrpSpPr>
        <xdr:grpSpPr>
          <a:xfrm>
            <a:off x="273844" y="166688"/>
            <a:ext cx="9453562" cy="962604"/>
            <a:chOff x="180474" y="190500"/>
            <a:chExt cx="12801600" cy="938792"/>
          </a:xfrm>
        </xdr:grpSpPr>
        <xdr:sp macro="" textlink="">
          <xdr:nvSpPr>
            <xdr:cNvPr id="12" name="Rounded Rectangle 17">
              <a:extLst>
                <a:ext uri="{FF2B5EF4-FFF2-40B4-BE49-F238E27FC236}">
                  <a16:creationId xmlns:a16="http://schemas.microsoft.com/office/drawing/2014/main" id="{3B76B3C0-9830-4997-B9B8-D2A1D5C64A9D}"/>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Connector 12">
              <a:extLst>
                <a:ext uri="{FF2B5EF4-FFF2-40B4-BE49-F238E27FC236}">
                  <a16:creationId xmlns:a16="http://schemas.microsoft.com/office/drawing/2014/main" id="{E317B4F8-4B65-41D5-86DB-537A24DA747F}"/>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TextBox 13">
              <a:extLst>
                <a:ext uri="{FF2B5EF4-FFF2-40B4-BE49-F238E27FC236}">
                  <a16:creationId xmlns:a16="http://schemas.microsoft.com/office/drawing/2014/main" id="{F8D31790-FA0F-426E-8C4D-E98B06153539}"/>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15" name="TextBox 14">
              <a:extLst>
                <a:ext uri="{FF2B5EF4-FFF2-40B4-BE49-F238E27FC236}">
                  <a16:creationId xmlns:a16="http://schemas.microsoft.com/office/drawing/2014/main" id="{D9418592-4B1D-4853-A364-13C8EADEDC3C}"/>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1" baseline="0">
                  <a:solidFill>
                    <a:schemeClr val="tx1">
                      <a:lumMod val="65000"/>
                      <a:lumOff val="35000"/>
                    </a:schemeClr>
                  </a:solidFill>
                </a:rPr>
                <a:t>*Insert Semester* - Chapter Budget (With Housing)</a:t>
              </a:r>
            </a:p>
          </xdr:txBody>
        </xdr:sp>
      </xdr:grpSp>
      <xdr:pic>
        <xdr:nvPicPr>
          <xdr:cNvPr id="11" name="Picture 10">
            <a:extLst>
              <a:ext uri="{FF2B5EF4-FFF2-40B4-BE49-F238E27FC236}">
                <a16:creationId xmlns:a16="http://schemas.microsoft.com/office/drawing/2014/main" id="{4F374D0C-6E09-493C-AFE6-801925A224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178592</xdr:colOff>
      <xdr:row>0</xdr:row>
      <xdr:rowOff>190497</xdr:rowOff>
    </xdr:from>
    <xdr:to>
      <xdr:col>7</xdr:col>
      <xdr:colOff>464341</xdr:colOff>
      <xdr:row>6</xdr:row>
      <xdr:rowOff>10101</xdr:rowOff>
    </xdr:to>
    <xdr:grpSp>
      <xdr:nvGrpSpPr>
        <xdr:cNvPr id="16" name="Group 15">
          <a:extLst>
            <a:ext uri="{FF2B5EF4-FFF2-40B4-BE49-F238E27FC236}">
              <a16:creationId xmlns:a16="http://schemas.microsoft.com/office/drawing/2014/main" id="{644D881C-7EA9-415E-8EC9-54356BB8EF26}"/>
            </a:ext>
          </a:extLst>
        </xdr:cNvPr>
        <xdr:cNvGrpSpPr/>
      </xdr:nvGrpSpPr>
      <xdr:grpSpPr>
        <a:xfrm>
          <a:off x="178592" y="190497"/>
          <a:ext cx="10751343" cy="962604"/>
          <a:chOff x="273844" y="166688"/>
          <a:chExt cx="9453562" cy="962604"/>
        </a:xfrm>
      </xdr:grpSpPr>
      <xdr:grpSp>
        <xdr:nvGrpSpPr>
          <xdr:cNvPr id="17" name="Group 16">
            <a:extLst>
              <a:ext uri="{FF2B5EF4-FFF2-40B4-BE49-F238E27FC236}">
                <a16:creationId xmlns:a16="http://schemas.microsoft.com/office/drawing/2014/main" id="{597C6F87-000C-4C52-9263-6FA4613B3FB5}"/>
              </a:ext>
            </a:extLst>
          </xdr:cNvPr>
          <xdr:cNvGrpSpPr/>
        </xdr:nvGrpSpPr>
        <xdr:grpSpPr>
          <a:xfrm>
            <a:off x="273844" y="166688"/>
            <a:ext cx="9453562" cy="962604"/>
            <a:chOff x="180474" y="190500"/>
            <a:chExt cx="12801600" cy="938792"/>
          </a:xfrm>
        </xdr:grpSpPr>
        <xdr:sp macro="" textlink="">
          <xdr:nvSpPr>
            <xdr:cNvPr id="19" name="Rounded Rectangle 17">
              <a:extLst>
                <a:ext uri="{FF2B5EF4-FFF2-40B4-BE49-F238E27FC236}">
                  <a16:creationId xmlns:a16="http://schemas.microsoft.com/office/drawing/2014/main" id="{E7710695-A109-4CD6-B984-FA2B32FD1D2A}"/>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6756B263-3503-41D2-BDC3-5B8E77762D99}"/>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6152612A-7637-4A95-A3B0-0F9076EE5840}"/>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22" name="TextBox 21">
              <a:extLst>
                <a:ext uri="{FF2B5EF4-FFF2-40B4-BE49-F238E27FC236}">
                  <a16:creationId xmlns:a16="http://schemas.microsoft.com/office/drawing/2014/main" id="{D27A3F8D-5AA1-4A5F-8891-4887E892F568}"/>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8" name="Picture 17">
            <a:extLst>
              <a:ext uri="{FF2B5EF4-FFF2-40B4-BE49-F238E27FC236}">
                <a16:creationId xmlns:a16="http://schemas.microsoft.com/office/drawing/2014/main" id="{81E8E2DB-3677-43A9-8194-B0BD796C9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178590</xdr:colOff>
      <xdr:row>0</xdr:row>
      <xdr:rowOff>190497</xdr:rowOff>
    </xdr:from>
    <xdr:to>
      <xdr:col>10</xdr:col>
      <xdr:colOff>988214</xdr:colOff>
      <xdr:row>6</xdr:row>
      <xdr:rowOff>10101</xdr:rowOff>
    </xdr:to>
    <xdr:grpSp>
      <xdr:nvGrpSpPr>
        <xdr:cNvPr id="16" name="Group 15">
          <a:extLst>
            <a:ext uri="{FF2B5EF4-FFF2-40B4-BE49-F238E27FC236}">
              <a16:creationId xmlns:a16="http://schemas.microsoft.com/office/drawing/2014/main" id="{D200C6F1-C3E4-439E-BCC4-4BF0467CAF4B}"/>
            </a:ext>
          </a:extLst>
        </xdr:cNvPr>
        <xdr:cNvGrpSpPr/>
      </xdr:nvGrpSpPr>
      <xdr:grpSpPr>
        <a:xfrm>
          <a:off x="178590" y="190497"/>
          <a:ext cx="10751343" cy="962604"/>
          <a:chOff x="273844" y="166688"/>
          <a:chExt cx="9453562" cy="962604"/>
        </a:xfrm>
      </xdr:grpSpPr>
      <xdr:grpSp>
        <xdr:nvGrpSpPr>
          <xdr:cNvPr id="17" name="Group 16">
            <a:extLst>
              <a:ext uri="{FF2B5EF4-FFF2-40B4-BE49-F238E27FC236}">
                <a16:creationId xmlns:a16="http://schemas.microsoft.com/office/drawing/2014/main" id="{9A0ACB4C-8241-4206-88CE-837C753C7C31}"/>
              </a:ext>
            </a:extLst>
          </xdr:cNvPr>
          <xdr:cNvGrpSpPr/>
        </xdr:nvGrpSpPr>
        <xdr:grpSpPr>
          <a:xfrm>
            <a:off x="273844" y="166688"/>
            <a:ext cx="9453562" cy="962604"/>
            <a:chOff x="180474" y="190500"/>
            <a:chExt cx="12801600" cy="938792"/>
          </a:xfrm>
        </xdr:grpSpPr>
        <xdr:sp macro="" textlink="">
          <xdr:nvSpPr>
            <xdr:cNvPr id="19" name="Rounded Rectangle 17">
              <a:extLst>
                <a:ext uri="{FF2B5EF4-FFF2-40B4-BE49-F238E27FC236}">
                  <a16:creationId xmlns:a16="http://schemas.microsoft.com/office/drawing/2014/main" id="{2384EF6F-6B02-48DF-9B56-8BDC05565BCC}"/>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FB0D342D-0FD3-4E86-A941-CADC6457F5C4}"/>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E1FB1BEC-44AC-4D54-B55F-066CAF818A92}"/>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22" name="TextBox 21">
              <a:extLst>
                <a:ext uri="{FF2B5EF4-FFF2-40B4-BE49-F238E27FC236}">
                  <a16:creationId xmlns:a16="http://schemas.microsoft.com/office/drawing/2014/main" id="{E11B157E-9F41-43DE-8B67-64CB76A28BDA}"/>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8" name="Picture 17">
            <a:extLst>
              <a:ext uri="{FF2B5EF4-FFF2-40B4-BE49-F238E27FC236}">
                <a16:creationId xmlns:a16="http://schemas.microsoft.com/office/drawing/2014/main" id="{6285DACE-5655-4FE1-AE99-C3D553DC8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23812</xdr:rowOff>
    </xdr:from>
    <xdr:to>
      <xdr:col>9</xdr:col>
      <xdr:colOff>119062</xdr:colOff>
      <xdr:row>6</xdr:row>
      <xdr:rowOff>152979</xdr:rowOff>
    </xdr:to>
    <xdr:grpSp>
      <xdr:nvGrpSpPr>
        <xdr:cNvPr id="9" name="Group 8">
          <a:extLst>
            <a:ext uri="{FF2B5EF4-FFF2-40B4-BE49-F238E27FC236}">
              <a16:creationId xmlns:a16="http://schemas.microsoft.com/office/drawing/2014/main" id="{49FDC627-6331-474B-8A61-BDADD5BF8572}"/>
            </a:ext>
          </a:extLst>
        </xdr:cNvPr>
        <xdr:cNvGrpSpPr/>
      </xdr:nvGrpSpPr>
      <xdr:grpSpPr>
        <a:xfrm>
          <a:off x="178594" y="190500"/>
          <a:ext cx="10751343" cy="962604"/>
          <a:chOff x="273844" y="166688"/>
          <a:chExt cx="9453562" cy="962604"/>
        </a:xfrm>
      </xdr:grpSpPr>
      <xdr:grpSp>
        <xdr:nvGrpSpPr>
          <xdr:cNvPr id="10" name="Group 9">
            <a:extLst>
              <a:ext uri="{FF2B5EF4-FFF2-40B4-BE49-F238E27FC236}">
                <a16:creationId xmlns:a16="http://schemas.microsoft.com/office/drawing/2014/main" id="{B615A2A5-5BF9-4CE2-AF43-3FB1780111FC}"/>
              </a:ext>
            </a:extLst>
          </xdr:cNvPr>
          <xdr:cNvGrpSpPr/>
        </xdr:nvGrpSpPr>
        <xdr:grpSpPr>
          <a:xfrm>
            <a:off x="273844" y="166688"/>
            <a:ext cx="9453562" cy="962604"/>
            <a:chOff x="180474" y="190500"/>
            <a:chExt cx="12801600" cy="938792"/>
          </a:xfrm>
        </xdr:grpSpPr>
        <xdr:sp macro="" textlink="">
          <xdr:nvSpPr>
            <xdr:cNvPr id="12" name="Rounded Rectangle 17">
              <a:extLst>
                <a:ext uri="{FF2B5EF4-FFF2-40B4-BE49-F238E27FC236}">
                  <a16:creationId xmlns:a16="http://schemas.microsoft.com/office/drawing/2014/main" id="{E13A522E-A764-4C82-B421-D4D52A66EB47}"/>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Connector 12">
              <a:extLst>
                <a:ext uri="{FF2B5EF4-FFF2-40B4-BE49-F238E27FC236}">
                  <a16:creationId xmlns:a16="http://schemas.microsoft.com/office/drawing/2014/main" id="{4B9A9ECB-18A3-4035-A208-B3B58DCC915D}"/>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TextBox 13">
              <a:extLst>
                <a:ext uri="{FF2B5EF4-FFF2-40B4-BE49-F238E27FC236}">
                  <a16:creationId xmlns:a16="http://schemas.microsoft.com/office/drawing/2014/main" id="{2AD2FF39-69A4-4853-ACC7-C586FC8C27FF}"/>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15" name="TextBox 14">
              <a:extLst>
                <a:ext uri="{FF2B5EF4-FFF2-40B4-BE49-F238E27FC236}">
                  <a16:creationId xmlns:a16="http://schemas.microsoft.com/office/drawing/2014/main" id="{E4DBCFE7-DFA3-4246-A60A-C6F497BD8D59}"/>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1" name="Picture 10">
            <a:extLst>
              <a:ext uri="{FF2B5EF4-FFF2-40B4-BE49-F238E27FC236}">
                <a16:creationId xmlns:a16="http://schemas.microsoft.com/office/drawing/2014/main" id="{79FDFA5C-8682-4FA8-A3AB-74FDF5A7B3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178590</xdr:colOff>
      <xdr:row>0</xdr:row>
      <xdr:rowOff>190496</xdr:rowOff>
    </xdr:from>
    <xdr:to>
      <xdr:col>5</xdr:col>
      <xdr:colOff>3083714</xdr:colOff>
      <xdr:row>6</xdr:row>
      <xdr:rowOff>10100</xdr:rowOff>
    </xdr:to>
    <xdr:grpSp>
      <xdr:nvGrpSpPr>
        <xdr:cNvPr id="9" name="Group 8">
          <a:extLst>
            <a:ext uri="{FF2B5EF4-FFF2-40B4-BE49-F238E27FC236}">
              <a16:creationId xmlns:a16="http://schemas.microsoft.com/office/drawing/2014/main" id="{75E2C6BE-E499-4826-9FFA-F3D20AAD96E2}"/>
            </a:ext>
          </a:extLst>
        </xdr:cNvPr>
        <xdr:cNvGrpSpPr/>
      </xdr:nvGrpSpPr>
      <xdr:grpSpPr>
        <a:xfrm>
          <a:off x="178590" y="190496"/>
          <a:ext cx="10751343" cy="962604"/>
          <a:chOff x="273844" y="166688"/>
          <a:chExt cx="9453562" cy="962604"/>
        </a:xfrm>
      </xdr:grpSpPr>
      <xdr:grpSp>
        <xdr:nvGrpSpPr>
          <xdr:cNvPr id="10" name="Group 9">
            <a:extLst>
              <a:ext uri="{FF2B5EF4-FFF2-40B4-BE49-F238E27FC236}">
                <a16:creationId xmlns:a16="http://schemas.microsoft.com/office/drawing/2014/main" id="{5ABF881D-C741-448C-B9DB-052500735045}"/>
              </a:ext>
            </a:extLst>
          </xdr:cNvPr>
          <xdr:cNvGrpSpPr/>
        </xdr:nvGrpSpPr>
        <xdr:grpSpPr>
          <a:xfrm>
            <a:off x="273844" y="166688"/>
            <a:ext cx="9453562" cy="962604"/>
            <a:chOff x="180474" y="190500"/>
            <a:chExt cx="12801600" cy="938792"/>
          </a:xfrm>
        </xdr:grpSpPr>
        <xdr:sp macro="" textlink="">
          <xdr:nvSpPr>
            <xdr:cNvPr id="12" name="Rounded Rectangle 17">
              <a:extLst>
                <a:ext uri="{FF2B5EF4-FFF2-40B4-BE49-F238E27FC236}">
                  <a16:creationId xmlns:a16="http://schemas.microsoft.com/office/drawing/2014/main" id="{A1018F51-467A-4372-8E44-4CEDACB11237}"/>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Connector 12">
              <a:extLst>
                <a:ext uri="{FF2B5EF4-FFF2-40B4-BE49-F238E27FC236}">
                  <a16:creationId xmlns:a16="http://schemas.microsoft.com/office/drawing/2014/main" id="{006BC74C-ABA4-4175-9B5D-131AF9539F90}"/>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TextBox 13">
              <a:extLst>
                <a:ext uri="{FF2B5EF4-FFF2-40B4-BE49-F238E27FC236}">
                  <a16:creationId xmlns:a16="http://schemas.microsoft.com/office/drawing/2014/main" id="{1057AF27-2E38-40ED-9B0D-584065A19FBF}"/>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15" name="TextBox 14">
              <a:extLst>
                <a:ext uri="{FF2B5EF4-FFF2-40B4-BE49-F238E27FC236}">
                  <a16:creationId xmlns:a16="http://schemas.microsoft.com/office/drawing/2014/main" id="{0E84121D-EBB8-4F80-949B-E86D26708C91}"/>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1" name="Picture 10">
            <a:extLst>
              <a:ext uri="{FF2B5EF4-FFF2-40B4-BE49-F238E27FC236}">
                <a16:creationId xmlns:a16="http://schemas.microsoft.com/office/drawing/2014/main" id="{5F9ED85D-9A9B-4023-8F7D-4A021BF9D7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190496</xdr:rowOff>
    </xdr:from>
    <xdr:to>
      <xdr:col>6</xdr:col>
      <xdr:colOff>2690812</xdr:colOff>
      <xdr:row>6</xdr:row>
      <xdr:rowOff>10100</xdr:rowOff>
    </xdr:to>
    <xdr:grpSp>
      <xdr:nvGrpSpPr>
        <xdr:cNvPr id="10" name="Group 9">
          <a:extLst>
            <a:ext uri="{FF2B5EF4-FFF2-40B4-BE49-F238E27FC236}">
              <a16:creationId xmlns:a16="http://schemas.microsoft.com/office/drawing/2014/main" id="{2F3E7383-44B9-4E86-9753-2F794BA9B5E6}"/>
            </a:ext>
          </a:extLst>
        </xdr:cNvPr>
        <xdr:cNvGrpSpPr/>
      </xdr:nvGrpSpPr>
      <xdr:grpSpPr>
        <a:xfrm>
          <a:off x="178594" y="190496"/>
          <a:ext cx="10751343" cy="962604"/>
          <a:chOff x="273844" y="166688"/>
          <a:chExt cx="9453562" cy="962604"/>
        </a:xfrm>
      </xdr:grpSpPr>
      <xdr:grpSp>
        <xdr:nvGrpSpPr>
          <xdr:cNvPr id="11" name="Group 10">
            <a:extLst>
              <a:ext uri="{FF2B5EF4-FFF2-40B4-BE49-F238E27FC236}">
                <a16:creationId xmlns:a16="http://schemas.microsoft.com/office/drawing/2014/main" id="{70F2277C-E415-49C3-8781-B7708EBE2BFB}"/>
              </a:ext>
            </a:extLst>
          </xdr:cNvPr>
          <xdr:cNvGrpSpPr/>
        </xdr:nvGrpSpPr>
        <xdr:grpSpPr>
          <a:xfrm>
            <a:off x="273844" y="166688"/>
            <a:ext cx="9453562" cy="962604"/>
            <a:chOff x="180474" y="190500"/>
            <a:chExt cx="12801600" cy="938792"/>
          </a:xfrm>
        </xdr:grpSpPr>
        <xdr:sp macro="" textlink="">
          <xdr:nvSpPr>
            <xdr:cNvPr id="13" name="Rounded Rectangle 17">
              <a:extLst>
                <a:ext uri="{FF2B5EF4-FFF2-40B4-BE49-F238E27FC236}">
                  <a16:creationId xmlns:a16="http://schemas.microsoft.com/office/drawing/2014/main" id="{8ADC646B-5E75-4096-9E7E-55C503783DB6}"/>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Connector 13">
              <a:extLst>
                <a:ext uri="{FF2B5EF4-FFF2-40B4-BE49-F238E27FC236}">
                  <a16:creationId xmlns:a16="http://schemas.microsoft.com/office/drawing/2014/main" id="{6A5451CC-13B4-421D-9984-5A408AEA9EC5}"/>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TextBox 14">
              <a:extLst>
                <a:ext uri="{FF2B5EF4-FFF2-40B4-BE49-F238E27FC236}">
                  <a16:creationId xmlns:a16="http://schemas.microsoft.com/office/drawing/2014/main" id="{DDBAB148-8FCE-4F52-84E4-DF5D2978CEBB}"/>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16" name="TextBox 15">
              <a:extLst>
                <a:ext uri="{FF2B5EF4-FFF2-40B4-BE49-F238E27FC236}">
                  <a16:creationId xmlns:a16="http://schemas.microsoft.com/office/drawing/2014/main" id="{E7A6C893-5489-49A0-A205-CAD9537BC2B1}"/>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2" name="Picture 11">
            <a:extLst>
              <a:ext uri="{FF2B5EF4-FFF2-40B4-BE49-F238E27FC236}">
                <a16:creationId xmlns:a16="http://schemas.microsoft.com/office/drawing/2014/main" id="{2242C868-0497-4D43-AA5F-2355C030B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267890</xdr:colOff>
      <xdr:row>10</xdr:row>
      <xdr:rowOff>2</xdr:rowOff>
    </xdr:from>
    <xdr:to>
      <xdr:col>17</xdr:col>
      <xdr:colOff>95250</xdr:colOff>
      <xdr:row>15</xdr:row>
      <xdr:rowOff>2</xdr:rowOff>
    </xdr:to>
    <xdr:graphicFrame macro="">
      <xdr:nvGraphicFramePr>
        <xdr:cNvPr id="2" name="Chart 1">
          <a:extLst>
            <a:ext uri="{FF2B5EF4-FFF2-40B4-BE49-F238E27FC236}">
              <a16:creationId xmlns:a16="http://schemas.microsoft.com/office/drawing/2014/main" id="{F3724DFB-9624-4BC0-8FC1-46E1F43904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178590</xdr:colOff>
      <xdr:row>0</xdr:row>
      <xdr:rowOff>190496</xdr:rowOff>
    </xdr:from>
    <xdr:to>
      <xdr:col>10</xdr:col>
      <xdr:colOff>47620</xdr:colOff>
      <xdr:row>6</xdr:row>
      <xdr:rowOff>10100</xdr:rowOff>
    </xdr:to>
    <xdr:grpSp>
      <xdr:nvGrpSpPr>
        <xdr:cNvPr id="16" name="Group 15">
          <a:extLst>
            <a:ext uri="{FF2B5EF4-FFF2-40B4-BE49-F238E27FC236}">
              <a16:creationId xmlns:a16="http://schemas.microsoft.com/office/drawing/2014/main" id="{7008A4B6-C451-4958-8225-2791D7D0B906}"/>
            </a:ext>
          </a:extLst>
        </xdr:cNvPr>
        <xdr:cNvGrpSpPr/>
      </xdr:nvGrpSpPr>
      <xdr:grpSpPr>
        <a:xfrm>
          <a:off x="178590" y="190496"/>
          <a:ext cx="10751343" cy="962604"/>
          <a:chOff x="273844" y="166688"/>
          <a:chExt cx="9453562" cy="962604"/>
        </a:xfrm>
      </xdr:grpSpPr>
      <xdr:grpSp>
        <xdr:nvGrpSpPr>
          <xdr:cNvPr id="17" name="Group 16">
            <a:extLst>
              <a:ext uri="{FF2B5EF4-FFF2-40B4-BE49-F238E27FC236}">
                <a16:creationId xmlns:a16="http://schemas.microsoft.com/office/drawing/2014/main" id="{2F01CDC2-D663-4790-A99B-662442BF6731}"/>
              </a:ext>
            </a:extLst>
          </xdr:cNvPr>
          <xdr:cNvGrpSpPr/>
        </xdr:nvGrpSpPr>
        <xdr:grpSpPr>
          <a:xfrm>
            <a:off x="273844" y="166688"/>
            <a:ext cx="9453562" cy="962604"/>
            <a:chOff x="180474" y="190500"/>
            <a:chExt cx="12801600" cy="938792"/>
          </a:xfrm>
        </xdr:grpSpPr>
        <xdr:sp macro="" textlink="">
          <xdr:nvSpPr>
            <xdr:cNvPr id="19" name="Rounded Rectangle 17">
              <a:extLst>
                <a:ext uri="{FF2B5EF4-FFF2-40B4-BE49-F238E27FC236}">
                  <a16:creationId xmlns:a16="http://schemas.microsoft.com/office/drawing/2014/main" id="{7D56DB9A-5B35-42D0-9683-9D4C8EAA53DD}"/>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Connector 19">
              <a:extLst>
                <a:ext uri="{FF2B5EF4-FFF2-40B4-BE49-F238E27FC236}">
                  <a16:creationId xmlns:a16="http://schemas.microsoft.com/office/drawing/2014/main" id="{BA4FFC82-A82B-4B6F-8E6A-3F41245BE183}"/>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08647FD1-DEEF-4711-82CE-F548773FD93D}"/>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22" name="TextBox 21">
              <a:extLst>
                <a:ext uri="{FF2B5EF4-FFF2-40B4-BE49-F238E27FC236}">
                  <a16:creationId xmlns:a16="http://schemas.microsoft.com/office/drawing/2014/main" id="{48AF975B-02CE-445E-ABB4-B2817F40A753}"/>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8" name="Picture 17">
            <a:extLst>
              <a:ext uri="{FF2B5EF4-FFF2-40B4-BE49-F238E27FC236}">
                <a16:creationId xmlns:a16="http://schemas.microsoft.com/office/drawing/2014/main" id="{86EF18D6-57EB-49B2-B579-BA0C6EC58A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494109</xdr:colOff>
      <xdr:row>10</xdr:row>
      <xdr:rowOff>23813</xdr:rowOff>
    </xdr:from>
    <xdr:to>
      <xdr:col>15</xdr:col>
      <xdr:colOff>428624</xdr:colOff>
      <xdr:row>16</xdr:row>
      <xdr:rowOff>178594</xdr:rowOff>
    </xdr:to>
    <xdr:graphicFrame macro="">
      <xdr:nvGraphicFramePr>
        <xdr:cNvPr id="9" name="Chart 8">
          <a:extLst>
            <a:ext uri="{FF2B5EF4-FFF2-40B4-BE49-F238E27FC236}">
              <a16:creationId xmlns:a16="http://schemas.microsoft.com/office/drawing/2014/main" id="{1B31BD8A-FEFD-4FEE-9A43-EDBA445D9E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428626</xdr:colOff>
      <xdr:row>34</xdr:row>
      <xdr:rowOff>190498</xdr:rowOff>
    </xdr:from>
    <xdr:to>
      <xdr:col>15</xdr:col>
      <xdr:colOff>392905</xdr:colOff>
      <xdr:row>40</xdr:row>
      <xdr:rowOff>178592</xdr:rowOff>
    </xdr:to>
    <xdr:graphicFrame macro="">
      <xdr:nvGraphicFramePr>
        <xdr:cNvPr id="10" name="Chart 9">
          <a:extLst>
            <a:ext uri="{FF2B5EF4-FFF2-40B4-BE49-F238E27FC236}">
              <a16:creationId xmlns:a16="http://schemas.microsoft.com/office/drawing/2014/main" id="{9E00F90A-E1C7-4444-8FE7-54AF1DF6F6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178590</xdr:colOff>
      <xdr:row>0</xdr:row>
      <xdr:rowOff>190496</xdr:rowOff>
    </xdr:from>
    <xdr:to>
      <xdr:col>9</xdr:col>
      <xdr:colOff>357183</xdr:colOff>
      <xdr:row>6</xdr:row>
      <xdr:rowOff>10100</xdr:rowOff>
    </xdr:to>
    <xdr:grpSp>
      <xdr:nvGrpSpPr>
        <xdr:cNvPr id="11" name="Group 10">
          <a:extLst>
            <a:ext uri="{FF2B5EF4-FFF2-40B4-BE49-F238E27FC236}">
              <a16:creationId xmlns:a16="http://schemas.microsoft.com/office/drawing/2014/main" id="{87E15E77-4D3D-4B25-935E-35924B2B4D87}"/>
            </a:ext>
          </a:extLst>
        </xdr:cNvPr>
        <xdr:cNvGrpSpPr/>
      </xdr:nvGrpSpPr>
      <xdr:grpSpPr>
        <a:xfrm>
          <a:off x="178590" y="190496"/>
          <a:ext cx="10751343" cy="962604"/>
          <a:chOff x="273844" y="166688"/>
          <a:chExt cx="9453562" cy="962604"/>
        </a:xfrm>
      </xdr:grpSpPr>
      <xdr:grpSp>
        <xdr:nvGrpSpPr>
          <xdr:cNvPr id="12" name="Group 11">
            <a:extLst>
              <a:ext uri="{FF2B5EF4-FFF2-40B4-BE49-F238E27FC236}">
                <a16:creationId xmlns:a16="http://schemas.microsoft.com/office/drawing/2014/main" id="{27FFCE53-939B-47FA-8ED3-D70B792B4788}"/>
              </a:ext>
            </a:extLst>
          </xdr:cNvPr>
          <xdr:cNvGrpSpPr/>
        </xdr:nvGrpSpPr>
        <xdr:grpSpPr>
          <a:xfrm>
            <a:off x="273844" y="166688"/>
            <a:ext cx="9453562" cy="962604"/>
            <a:chOff x="180474" y="190500"/>
            <a:chExt cx="12801600" cy="938792"/>
          </a:xfrm>
        </xdr:grpSpPr>
        <xdr:sp macro="" textlink="">
          <xdr:nvSpPr>
            <xdr:cNvPr id="14" name="Rounded Rectangle 17">
              <a:extLst>
                <a:ext uri="{FF2B5EF4-FFF2-40B4-BE49-F238E27FC236}">
                  <a16:creationId xmlns:a16="http://schemas.microsoft.com/office/drawing/2014/main" id="{5745E1F2-2274-44D3-BD80-5B82F1392AE0}"/>
                </a:ext>
              </a:extLst>
            </xdr:cNvPr>
            <xdr:cNvSpPr/>
          </xdr:nvSpPr>
          <xdr:spPr>
            <a:xfrm>
              <a:off x="180474" y="190500"/>
              <a:ext cx="12801600" cy="938792"/>
            </a:xfrm>
            <a:prstGeom prst="roundRect">
              <a:avLst/>
            </a:prstGeom>
            <a:solidFill>
              <a:schemeClr val="bg1"/>
            </a:solid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Connector 14">
              <a:extLst>
                <a:ext uri="{FF2B5EF4-FFF2-40B4-BE49-F238E27FC236}">
                  <a16:creationId xmlns:a16="http://schemas.microsoft.com/office/drawing/2014/main" id="{9F2F0AD3-8CFD-4A26-BEED-647537328E12}"/>
                </a:ext>
              </a:extLst>
            </xdr:cNvPr>
            <xdr:cNvCxnSpPr/>
          </xdr:nvCxnSpPr>
          <xdr:spPr>
            <a:xfrm>
              <a:off x="1631536" y="654968"/>
              <a:ext cx="10897595" cy="11612"/>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5998E41F-2228-447B-9A7E-DC67B1417563}"/>
                </a:ext>
              </a:extLst>
            </xdr:cNvPr>
            <xdr:cNvSpPr txBox="1"/>
          </xdr:nvSpPr>
          <xdr:spPr>
            <a:xfrm>
              <a:off x="1438808" y="255565"/>
              <a:ext cx="11053982"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lumMod val="65000"/>
                      <a:lumOff val="35000"/>
                    </a:schemeClr>
                  </a:solidFill>
                </a:rPr>
                <a:t>Pi Kappa Alpha International</a:t>
              </a:r>
              <a:r>
                <a:rPr lang="en-US" sz="1800" b="1" baseline="0">
                  <a:solidFill>
                    <a:schemeClr val="tx1">
                      <a:lumMod val="65000"/>
                      <a:lumOff val="35000"/>
                    </a:schemeClr>
                  </a:solidFill>
                </a:rPr>
                <a:t> Fraternity</a:t>
              </a:r>
              <a:endParaRPr lang="en-US" sz="1800" b="0">
                <a:solidFill>
                  <a:schemeClr val="tx1">
                    <a:lumMod val="65000"/>
                    <a:lumOff val="35000"/>
                  </a:schemeClr>
                </a:solidFill>
                <a:latin typeface="+mn-lt"/>
                <a:ea typeface="+mn-ea"/>
                <a:cs typeface="+mn-cs"/>
              </a:endParaRPr>
            </a:p>
          </xdr:txBody>
        </xdr:sp>
        <xdr:sp macro="" textlink="">
          <xdr:nvSpPr>
            <xdr:cNvPr id="17" name="TextBox 16">
              <a:extLst>
                <a:ext uri="{FF2B5EF4-FFF2-40B4-BE49-F238E27FC236}">
                  <a16:creationId xmlns:a16="http://schemas.microsoft.com/office/drawing/2014/main" id="{0FF55628-4197-4AC6-AE57-5203FFA999B0}"/>
                </a:ext>
              </a:extLst>
            </xdr:cNvPr>
            <xdr:cNvSpPr txBox="1"/>
          </xdr:nvSpPr>
          <xdr:spPr>
            <a:xfrm>
              <a:off x="1438808" y="699408"/>
              <a:ext cx="8881210" cy="3532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800" b="0" i="1" u="none" strike="noStrike" kern="0" cap="none" spc="0" normalizeH="0" baseline="0" noProof="0">
                  <a:ln>
                    <a:noFill/>
                  </a:ln>
                  <a:solidFill>
                    <a:prstClr val="black">
                      <a:lumMod val="65000"/>
                      <a:lumOff val="35000"/>
                    </a:prstClr>
                  </a:solidFill>
                  <a:effectLst/>
                  <a:uLnTx/>
                  <a:uFillTx/>
                  <a:latin typeface="+mn-lt"/>
                  <a:ea typeface="+mn-ea"/>
                  <a:cs typeface="+mn-cs"/>
                </a:rPr>
                <a:t>*Insert Semester* - Chapter Budget (With Housing)</a:t>
              </a:r>
            </a:p>
          </xdr:txBody>
        </xdr:sp>
      </xdr:grpSp>
      <xdr:pic>
        <xdr:nvPicPr>
          <xdr:cNvPr id="13" name="Picture 12">
            <a:extLst>
              <a:ext uri="{FF2B5EF4-FFF2-40B4-BE49-F238E27FC236}">
                <a16:creationId xmlns:a16="http://schemas.microsoft.com/office/drawing/2014/main" id="{08D80FC3-A87F-4252-996E-D92CA94FDD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6720" y="250031"/>
            <a:ext cx="754048" cy="78790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ikes-my.sharepoint.com/Users/592807/Documents/Personal/Data-Visualization-Exercises-COMPL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ing Charts"/>
      <sheetName val="Bar &amp; Column Charts"/>
      <sheetName val="Histogram &amp; Pareto Charts"/>
      <sheetName val="Line Charts"/>
      <sheetName val="Area Charts"/>
      <sheetName val="Pie &amp; Donut Charts"/>
      <sheetName val="Scatter Plots &amp; Bubble Charts"/>
      <sheetName val="Box &amp; Whisker Charts"/>
      <sheetName val="Tree Maps &amp; Sunburst Charts"/>
      <sheetName val="Waterfall &amp; Funnel Charts"/>
      <sheetName val="Radar Charts"/>
      <sheetName val="Stock Charts"/>
      <sheetName val="Heat Maps"/>
      <sheetName val="Surface Charts"/>
      <sheetName val="Power Map"/>
      <sheetName val="Combo Charts"/>
      <sheetName val="Sparklines"/>
      <sheetName val="Image Overlay Charts"/>
      <sheetName val="Binary Date Ranges"/>
      <sheetName val="Automatic Chart Updates"/>
      <sheetName val="Scroll &amp; Zoom Charts"/>
      <sheetName val="Animating Changes Over Time"/>
      <sheetName val="Dynamic Dashboard"/>
      <sheetName val="Value-Based Formatting"/>
      <sheetName val="Dynamic Series Selection"/>
      <sheetName val="Custom Pacing Chart"/>
      <sheetName val="Gauge Chart"/>
      <sheetName val="Sheet1"/>
      <sheetName val="Array Percentage Gr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Date</v>
          </cell>
          <cell r="B1" t="str">
            <v>Temperature</v>
          </cell>
        </row>
        <row r="2">
          <cell r="A2">
            <v>42461</v>
          </cell>
          <cell r="B2">
            <v>88</v>
          </cell>
        </row>
        <row r="3">
          <cell r="A3">
            <v>42462</v>
          </cell>
          <cell r="B3">
            <v>88</v>
          </cell>
        </row>
        <row r="4">
          <cell r="A4">
            <v>42463</v>
          </cell>
          <cell r="B4">
            <v>81</v>
          </cell>
        </row>
        <row r="5">
          <cell r="A5">
            <v>42464</v>
          </cell>
          <cell r="B5">
            <v>82</v>
          </cell>
        </row>
        <row r="6">
          <cell r="A6">
            <v>42465</v>
          </cell>
          <cell r="B6">
            <v>77</v>
          </cell>
        </row>
        <row r="7">
          <cell r="A7">
            <v>42466</v>
          </cell>
          <cell r="B7">
            <v>80</v>
          </cell>
        </row>
        <row r="8">
          <cell r="A8">
            <v>42467</v>
          </cell>
          <cell r="B8">
            <v>75</v>
          </cell>
        </row>
        <row r="9">
          <cell r="A9">
            <v>42468</v>
          </cell>
          <cell r="B9">
            <v>77</v>
          </cell>
        </row>
        <row r="10">
          <cell r="A10">
            <v>42469</v>
          </cell>
          <cell r="B10">
            <v>75</v>
          </cell>
        </row>
        <row r="11">
          <cell r="A11">
            <v>42470</v>
          </cell>
          <cell r="B11">
            <v>80</v>
          </cell>
        </row>
        <row r="12">
          <cell r="A12">
            <v>42471</v>
          </cell>
          <cell r="B12">
            <v>88</v>
          </cell>
        </row>
        <row r="13">
          <cell r="A13">
            <v>42472</v>
          </cell>
          <cell r="B13">
            <v>79</v>
          </cell>
        </row>
        <row r="14">
          <cell r="A14">
            <v>42473</v>
          </cell>
          <cell r="B14">
            <v>85</v>
          </cell>
        </row>
        <row r="15">
          <cell r="A15">
            <v>42474</v>
          </cell>
          <cell r="B15">
            <v>84</v>
          </cell>
        </row>
        <row r="16">
          <cell r="A16">
            <v>42475</v>
          </cell>
          <cell r="B16">
            <v>86</v>
          </cell>
        </row>
        <row r="17">
          <cell r="A17">
            <v>42476</v>
          </cell>
          <cell r="B17">
            <v>76</v>
          </cell>
        </row>
        <row r="18">
          <cell r="A18">
            <v>42477</v>
          </cell>
          <cell r="B18">
            <v>77</v>
          </cell>
        </row>
        <row r="19">
          <cell r="A19">
            <v>42478</v>
          </cell>
          <cell r="B19">
            <v>85</v>
          </cell>
        </row>
        <row r="20">
          <cell r="A20">
            <v>42479</v>
          </cell>
          <cell r="B20">
            <v>80</v>
          </cell>
        </row>
        <row r="21">
          <cell r="A21">
            <v>42480</v>
          </cell>
          <cell r="B21">
            <v>76</v>
          </cell>
        </row>
        <row r="22">
          <cell r="A22">
            <v>42481</v>
          </cell>
          <cell r="B22">
            <v>74</v>
          </cell>
        </row>
        <row r="23">
          <cell r="A23">
            <v>42482</v>
          </cell>
          <cell r="B23">
            <v>79</v>
          </cell>
        </row>
        <row r="24">
          <cell r="A24">
            <v>42483</v>
          </cell>
          <cell r="B24">
            <v>82</v>
          </cell>
        </row>
        <row r="25">
          <cell r="A25">
            <v>42484</v>
          </cell>
          <cell r="B25">
            <v>83</v>
          </cell>
        </row>
        <row r="26">
          <cell r="A26">
            <v>42485</v>
          </cell>
          <cell r="B26">
            <v>87</v>
          </cell>
        </row>
        <row r="27">
          <cell r="A27">
            <v>42486</v>
          </cell>
          <cell r="B27">
            <v>74</v>
          </cell>
        </row>
        <row r="28">
          <cell r="A28">
            <v>42487</v>
          </cell>
          <cell r="B28">
            <v>78</v>
          </cell>
        </row>
        <row r="29">
          <cell r="A29">
            <v>42488</v>
          </cell>
        </row>
      </sheetData>
      <sheetData sheetId="20">
        <row r="3">
          <cell r="B3" t="str">
            <v>Jan</v>
          </cell>
          <cell r="C3">
            <v>1696583</v>
          </cell>
          <cell r="E3">
            <v>1.5432784602934251E-2</v>
          </cell>
        </row>
        <row r="17">
          <cell r="D17">
            <v>7</v>
          </cell>
        </row>
        <row r="18">
          <cell r="D18">
            <v>4</v>
          </cell>
        </row>
      </sheetData>
      <sheetData sheetId="21"/>
      <sheetData sheetId="22">
        <row r="4">
          <cell r="S4" t="str">
            <v>AB</v>
          </cell>
          <cell r="T4" t="str">
            <v>H</v>
          </cell>
          <cell r="U4" t="str">
            <v>AVG</v>
          </cell>
          <cell r="V4" t="str">
            <v>R</v>
          </cell>
          <cell r="W4" t="str">
            <v>2B</v>
          </cell>
          <cell r="X4" t="str">
            <v>3B</v>
          </cell>
          <cell r="Y4" t="str">
            <v>HR</v>
          </cell>
          <cell r="Z4" t="str">
            <v>RBI</v>
          </cell>
          <cell r="AA4" t="str">
            <v>SB</v>
          </cell>
          <cell r="AB4" t="str">
            <v>CS</v>
          </cell>
          <cell r="AC4" t="str">
            <v>SB%</v>
          </cell>
          <cell r="AD4" t="str">
            <v>BB</v>
          </cell>
          <cell r="AE4" t="str">
            <v>K</v>
          </cell>
          <cell r="AF4" t="str">
            <v>K/BB</v>
          </cell>
        </row>
        <row r="5">
          <cell r="S5">
            <v>592</v>
          </cell>
        </row>
        <row r="14">
          <cell r="Y14" t="str">
            <v>R</v>
          </cell>
          <cell r="AB14" t="str">
            <v>CS</v>
          </cell>
        </row>
      </sheetData>
      <sheetData sheetId="23"/>
      <sheetData sheetId="24"/>
      <sheetData sheetId="25">
        <row r="1">
          <cell r="C1" t="str">
            <v>Cumulative Rev</v>
          </cell>
        </row>
        <row r="2">
          <cell r="C2">
            <v>2837</v>
          </cell>
        </row>
        <row r="3">
          <cell r="C3">
            <v>12118</v>
          </cell>
        </row>
        <row r="4">
          <cell r="C4">
            <v>14885.19</v>
          </cell>
        </row>
        <row r="5">
          <cell r="C5">
            <v>17007.190000000002</v>
          </cell>
        </row>
        <row r="6">
          <cell r="C6">
            <v>18407.190000000002</v>
          </cell>
        </row>
        <row r="7">
          <cell r="C7">
            <v>21225.190000000002</v>
          </cell>
        </row>
        <row r="8">
          <cell r="C8">
            <v>24724.79</v>
          </cell>
        </row>
        <row r="9">
          <cell r="C9">
            <v>27170.47</v>
          </cell>
        </row>
        <row r="10">
          <cell r="C10">
            <v>35443.47</v>
          </cell>
        </row>
        <row r="11">
          <cell r="C11">
            <v>38300.68</v>
          </cell>
        </row>
        <row r="12">
          <cell r="C12">
            <v>39623.33</v>
          </cell>
        </row>
        <row r="13">
          <cell r="C13">
            <v>52044.81</v>
          </cell>
        </row>
        <row r="14">
          <cell r="C14">
            <v>58352.78</v>
          </cell>
        </row>
        <row r="15">
          <cell r="C15">
            <v>70280.78</v>
          </cell>
        </row>
        <row r="16">
          <cell r="C16">
            <v>83553.78</v>
          </cell>
        </row>
        <row r="17">
          <cell r="C17">
            <v>90915.78</v>
          </cell>
        </row>
        <row r="18">
          <cell r="C18">
            <v>95541.78</v>
          </cell>
        </row>
        <row r="19">
          <cell r="C19">
            <v>96669.78</v>
          </cell>
        </row>
        <row r="20">
          <cell r="C20">
            <v>99150.78</v>
          </cell>
        </row>
        <row r="21">
          <cell r="C21">
            <v>101968.78</v>
          </cell>
        </row>
        <row r="22">
          <cell r="C22" t="str">
            <v>-</v>
          </cell>
        </row>
        <row r="23">
          <cell r="C23" t="str">
            <v>-</v>
          </cell>
        </row>
        <row r="24">
          <cell r="C24" t="str">
            <v>-</v>
          </cell>
        </row>
        <row r="25">
          <cell r="C25" t="str">
            <v>-</v>
          </cell>
        </row>
        <row r="26">
          <cell r="C26" t="str">
            <v>-</v>
          </cell>
        </row>
        <row r="27">
          <cell r="C27" t="str">
            <v>-</v>
          </cell>
        </row>
        <row r="28">
          <cell r="C28" t="str">
            <v>-</v>
          </cell>
        </row>
        <row r="29">
          <cell r="C29" t="str">
            <v>-</v>
          </cell>
        </row>
        <row r="30">
          <cell r="C30" t="str">
            <v>-</v>
          </cell>
        </row>
        <row r="31">
          <cell r="C31" t="str">
            <v>-</v>
          </cell>
        </row>
      </sheetData>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7"/>
  <sheetViews>
    <sheetView showGridLines="0" tabSelected="1" zoomScale="80" zoomScaleNormal="80" workbookViewId="0">
      <selection activeCell="B8" sqref="B8"/>
    </sheetView>
  </sheetViews>
  <sheetFormatPr defaultRowHeight="12.75" x14ac:dyDescent="0.2"/>
  <cols>
    <col min="1" max="1" width="2.7109375" customWidth="1"/>
    <col min="2" max="3" width="15.7109375" customWidth="1"/>
    <col min="4" max="4" width="24.42578125" customWidth="1"/>
    <col min="5" max="5" width="95.7109375" customWidth="1"/>
  </cols>
  <sheetData>
    <row r="1" spans="2:5" ht="15" customHeight="1" x14ac:dyDescent="0.2"/>
    <row r="2" spans="2:5" ht="15" customHeight="1" x14ac:dyDescent="0.2"/>
    <row r="3" spans="2:5" ht="15" customHeight="1" x14ac:dyDescent="0.2"/>
    <row r="4" spans="2:5" ht="15" customHeight="1" x14ac:dyDescent="0.2"/>
    <row r="5" spans="2:5" ht="15" customHeight="1" x14ac:dyDescent="0.2"/>
    <row r="6" spans="2:5" ht="15" customHeight="1" x14ac:dyDescent="0.2"/>
    <row r="7" spans="2:5" ht="15" customHeight="1" x14ac:dyDescent="0.2"/>
    <row r="8" spans="2:5" ht="15" customHeight="1" x14ac:dyDescent="0.2"/>
    <row r="9" spans="2:5" ht="15" customHeight="1" x14ac:dyDescent="0.2"/>
    <row r="10" spans="2:5" ht="15" customHeight="1" x14ac:dyDescent="0.2">
      <c r="B10" s="453" t="s">
        <v>77</v>
      </c>
      <c r="C10" s="454"/>
      <c r="D10" s="454"/>
      <c r="E10" s="455"/>
    </row>
    <row r="11" spans="2:5" ht="15" customHeight="1" x14ac:dyDescent="0.2">
      <c r="B11" s="259"/>
      <c r="C11" s="260"/>
      <c r="D11" s="260"/>
      <c r="E11" s="261"/>
    </row>
    <row r="12" spans="2:5" x14ac:dyDescent="0.2">
      <c r="B12" s="259"/>
      <c r="C12" s="260"/>
      <c r="D12" s="260"/>
      <c r="E12" s="261"/>
    </row>
    <row r="13" spans="2:5" x14ac:dyDescent="0.2">
      <c r="B13" s="259"/>
      <c r="C13" s="260"/>
      <c r="D13" s="260"/>
      <c r="E13" s="261"/>
    </row>
    <row r="14" spans="2:5" x14ac:dyDescent="0.2">
      <c r="B14" s="259"/>
      <c r="C14" s="260"/>
      <c r="D14" s="260"/>
      <c r="E14" s="261"/>
    </row>
    <row r="15" spans="2:5" ht="13.5" thickBot="1" x14ac:dyDescent="0.25">
      <c r="B15" s="262"/>
      <c r="C15" s="263"/>
      <c r="D15" s="263"/>
      <c r="E15" s="264"/>
    </row>
    <row r="16" spans="2:5" ht="13.5" thickTop="1" x14ac:dyDescent="0.2">
      <c r="B16" s="86"/>
      <c r="C16" s="86"/>
      <c r="D16" s="86"/>
      <c r="E16" s="86"/>
    </row>
    <row r="17" spans="2:17" ht="15" x14ac:dyDescent="0.2">
      <c r="B17" s="456" t="s">
        <v>78</v>
      </c>
      <c r="C17" s="456"/>
      <c r="D17" s="456"/>
      <c r="E17" s="457"/>
      <c r="L17" s="442"/>
      <c r="M17" s="442"/>
      <c r="N17" s="442"/>
      <c r="O17" s="442"/>
      <c r="P17" s="442"/>
      <c r="Q17" s="12"/>
    </row>
    <row r="18" spans="2:17" ht="14.25" x14ac:dyDescent="0.2">
      <c r="B18" s="87" t="s">
        <v>79</v>
      </c>
      <c r="C18" s="87" t="s">
        <v>138</v>
      </c>
      <c r="D18" s="87" t="s">
        <v>7</v>
      </c>
      <c r="E18" s="88" t="s">
        <v>80</v>
      </c>
      <c r="L18" s="441"/>
      <c r="M18" s="441"/>
      <c r="N18" s="441"/>
      <c r="O18" s="441"/>
      <c r="P18" s="441"/>
      <c r="Q18" s="441"/>
    </row>
    <row r="19" spans="2:17" ht="90" customHeight="1" x14ac:dyDescent="0.2">
      <c r="B19" s="432">
        <v>1</v>
      </c>
      <c r="C19" s="429" t="s">
        <v>91</v>
      </c>
      <c r="D19" s="265" t="s">
        <v>139</v>
      </c>
      <c r="E19" s="266" t="s">
        <v>141</v>
      </c>
      <c r="L19" s="441"/>
      <c r="M19" s="441"/>
      <c r="N19" s="441"/>
      <c r="O19" s="441"/>
      <c r="P19" s="441"/>
      <c r="Q19" s="441"/>
    </row>
    <row r="20" spans="2:17" ht="90" customHeight="1" x14ac:dyDescent="0.2">
      <c r="B20" s="432">
        <v>2</v>
      </c>
      <c r="C20" s="430" t="s">
        <v>88</v>
      </c>
      <c r="D20" s="267" t="s">
        <v>98</v>
      </c>
      <c r="E20" s="266" t="s">
        <v>99</v>
      </c>
      <c r="L20" s="441"/>
      <c r="M20" s="441"/>
      <c r="N20" s="441"/>
      <c r="O20" s="441"/>
      <c r="P20" s="441"/>
      <c r="Q20" s="441"/>
    </row>
    <row r="21" spans="2:17" ht="90" customHeight="1" x14ac:dyDescent="0.2">
      <c r="B21" s="432">
        <v>3</v>
      </c>
      <c r="C21" s="430" t="s">
        <v>116</v>
      </c>
      <c r="D21" s="267" t="s">
        <v>92</v>
      </c>
      <c r="E21" s="266" t="s">
        <v>202</v>
      </c>
      <c r="L21" s="441"/>
      <c r="M21" s="441"/>
      <c r="N21" s="441"/>
      <c r="O21" s="441"/>
      <c r="P21" s="441"/>
      <c r="Q21" s="441"/>
    </row>
    <row r="22" spans="2:17" ht="90" customHeight="1" x14ac:dyDescent="0.2">
      <c r="B22" s="432">
        <v>4</v>
      </c>
      <c r="C22" s="430" t="s">
        <v>203</v>
      </c>
      <c r="D22" s="267" t="s">
        <v>204</v>
      </c>
      <c r="E22" s="266" t="s">
        <v>140</v>
      </c>
      <c r="G22" s="443"/>
      <c r="H22" s="443"/>
      <c r="I22" s="443"/>
      <c r="J22" s="443"/>
      <c r="K22" s="443"/>
      <c r="L22" s="443"/>
      <c r="M22" s="443"/>
      <c r="N22" s="443"/>
      <c r="O22" s="443"/>
      <c r="P22" s="443"/>
      <c r="Q22" s="443"/>
    </row>
    <row r="23" spans="2:17" ht="90" customHeight="1" x14ac:dyDescent="0.2">
      <c r="B23" s="432">
        <v>5</v>
      </c>
      <c r="C23" s="430" t="s">
        <v>205</v>
      </c>
      <c r="D23" s="267" t="s">
        <v>206</v>
      </c>
      <c r="E23" s="266" t="s">
        <v>207</v>
      </c>
      <c r="G23" s="169"/>
      <c r="H23" s="169"/>
      <c r="I23" s="169"/>
      <c r="J23" s="169"/>
      <c r="K23" s="169"/>
      <c r="L23" s="169"/>
      <c r="M23" s="169"/>
      <c r="N23" s="169"/>
      <c r="O23" s="169"/>
      <c r="P23" s="169"/>
      <c r="Q23" s="169"/>
    </row>
    <row r="24" spans="2:17" ht="90" customHeight="1" x14ac:dyDescent="0.2">
      <c r="B24" s="432">
        <v>6</v>
      </c>
      <c r="C24" s="430" t="s">
        <v>8</v>
      </c>
      <c r="D24" s="267" t="s">
        <v>93</v>
      </c>
      <c r="E24" s="266" t="s">
        <v>208</v>
      </c>
      <c r="L24" s="441"/>
      <c r="M24" s="441"/>
      <c r="N24" s="441"/>
      <c r="O24" s="441"/>
      <c r="P24" s="441"/>
      <c r="Q24" s="441"/>
    </row>
    <row r="25" spans="2:17" ht="90" customHeight="1" x14ac:dyDescent="0.2">
      <c r="B25" s="432">
        <v>7</v>
      </c>
      <c r="C25" s="430" t="s">
        <v>43</v>
      </c>
      <c r="D25" s="267" t="s">
        <v>94</v>
      </c>
      <c r="E25" s="266" t="s">
        <v>210</v>
      </c>
    </row>
    <row r="26" spans="2:17" ht="90" customHeight="1" x14ac:dyDescent="0.2">
      <c r="B26" s="432">
        <v>8</v>
      </c>
      <c r="C26" s="430" t="s">
        <v>212</v>
      </c>
      <c r="D26" s="267" t="s">
        <v>213</v>
      </c>
      <c r="E26" s="266" t="s">
        <v>211</v>
      </c>
    </row>
    <row r="27" spans="2:17" ht="90" customHeight="1" x14ac:dyDescent="0.2">
      <c r="B27" s="432">
        <v>9</v>
      </c>
      <c r="C27" s="430" t="s">
        <v>191</v>
      </c>
      <c r="D27" s="267" t="s">
        <v>213</v>
      </c>
      <c r="E27" s="266" t="s">
        <v>211</v>
      </c>
    </row>
    <row r="28" spans="2:17" ht="90" customHeight="1" thickBot="1" x14ac:dyDescent="0.25">
      <c r="B28" s="433">
        <v>10</v>
      </c>
      <c r="C28" s="431" t="s">
        <v>90</v>
      </c>
      <c r="D28" s="268" t="s">
        <v>144</v>
      </c>
      <c r="E28" s="269" t="s">
        <v>117</v>
      </c>
    </row>
    <row r="29" spans="2:17" ht="13.5" thickTop="1" x14ac:dyDescent="0.2">
      <c r="B29" s="86"/>
      <c r="C29" s="86"/>
      <c r="D29" s="86"/>
      <c r="E29" s="86"/>
    </row>
    <row r="30" spans="2:17" ht="20.100000000000001" customHeight="1" x14ac:dyDescent="0.2">
      <c r="B30" s="458" t="s">
        <v>81</v>
      </c>
      <c r="C30" s="459"/>
      <c r="D30" s="459"/>
      <c r="E30" s="460"/>
    </row>
    <row r="31" spans="2:17" ht="20.100000000000001" customHeight="1" x14ac:dyDescent="0.2">
      <c r="B31" s="461" t="s">
        <v>82</v>
      </c>
      <c r="C31" s="461"/>
      <c r="D31" s="461" t="s">
        <v>83</v>
      </c>
      <c r="E31" s="462"/>
    </row>
    <row r="32" spans="2:17" ht="39.950000000000003" customHeight="1" x14ac:dyDescent="0.2">
      <c r="B32" s="452" t="s">
        <v>95</v>
      </c>
      <c r="C32" s="452"/>
      <c r="D32" s="448" t="s">
        <v>142</v>
      </c>
      <c r="E32" s="449"/>
    </row>
    <row r="33" spans="2:5" ht="39.950000000000003" customHeight="1" x14ac:dyDescent="0.2">
      <c r="B33" s="447" t="s">
        <v>96</v>
      </c>
      <c r="C33" s="447"/>
      <c r="D33" s="448" t="s">
        <v>143</v>
      </c>
      <c r="E33" s="449"/>
    </row>
    <row r="34" spans="2:5" ht="39.950000000000003" customHeight="1" x14ac:dyDescent="0.2">
      <c r="B34" s="450" t="s">
        <v>97</v>
      </c>
      <c r="C34" s="450"/>
      <c r="D34" s="448" t="s">
        <v>115</v>
      </c>
      <c r="E34" s="449"/>
    </row>
    <row r="35" spans="2:5" ht="39.950000000000003" hidden="1" customHeight="1" x14ac:dyDescent="0.2">
      <c r="B35" s="451" t="s">
        <v>85</v>
      </c>
      <c r="C35" s="451"/>
      <c r="D35" s="448" t="s">
        <v>86</v>
      </c>
      <c r="E35" s="449"/>
    </row>
    <row r="36" spans="2:5" ht="39.950000000000003" customHeight="1" thickBot="1" x14ac:dyDescent="0.25">
      <c r="B36" s="444" t="s">
        <v>84</v>
      </c>
      <c r="C36" s="444"/>
      <c r="D36" s="445" t="s">
        <v>221</v>
      </c>
      <c r="E36" s="446"/>
    </row>
    <row r="37" spans="2:5" ht="13.5" thickTop="1" x14ac:dyDescent="0.2"/>
  </sheetData>
  <mergeCells count="22">
    <mergeCell ref="B32:C32"/>
    <mergeCell ref="D32:E32"/>
    <mergeCell ref="B10:E10"/>
    <mergeCell ref="B17:E17"/>
    <mergeCell ref="B30:E30"/>
    <mergeCell ref="B31:C31"/>
    <mergeCell ref="D31:E31"/>
    <mergeCell ref="B36:C36"/>
    <mergeCell ref="D36:E36"/>
    <mergeCell ref="B33:C33"/>
    <mergeCell ref="D33:E33"/>
    <mergeCell ref="B34:C34"/>
    <mergeCell ref="D34:E34"/>
    <mergeCell ref="B35:C35"/>
    <mergeCell ref="D35:E35"/>
    <mergeCell ref="L24:Q24"/>
    <mergeCell ref="L17:P17"/>
    <mergeCell ref="L18:Q18"/>
    <mergeCell ref="L19:Q19"/>
    <mergeCell ref="L20:Q20"/>
    <mergeCell ref="L21:Q21"/>
    <mergeCell ref="G22:Q22"/>
  </mergeCells>
  <hyperlinks>
    <hyperlink ref="C28" location="'10. Summary'!Print_Area" display="Summary" xr:uid="{29372471-2707-43D6-9960-A0C36A8C4A27}"/>
    <hyperlink ref="C27" location="'9. Housing Budget'!A1" display="Housing Budget" xr:uid="{0DF00B0B-5CE0-42E3-A72D-5A2E3E0DC4FD}"/>
    <hyperlink ref="C26" location="'8. Operations Budget'!A1" display="Operations Budget" xr:uid="{0BF2DCDD-1DDC-4D9B-BA26-67AD813E3B05}"/>
    <hyperlink ref="C25" location="'7. Expenses'!A1" display="Expenses" xr:uid="{4E8D9420-522D-4950-B3CE-24FE66AB6657}"/>
    <hyperlink ref="C24" location="'6. Income'!A1" display="Income" xr:uid="{02D6E4DF-0C00-440D-90C1-52C45BE1384F}"/>
    <hyperlink ref="C23" location="'5. Housing Budget Input'!A1" display="Housing Budget Input" xr:uid="{C1637E8E-AF8E-472F-BC5D-B9891F645C3E}"/>
    <hyperlink ref="C22" location="'4. Operations Budget Input'!A1" display="Operations Budget Input" xr:uid="{D5465BB5-889B-46FA-B5B3-DA0F134AF4BB}"/>
    <hyperlink ref="C21" location="'3. Roster'!A1" display="Roster" xr:uid="{FF5A4C92-8FF4-41A1-898E-52F3BE497BCA}"/>
    <hyperlink ref="C20" location="'2. Fee Structure'!A1" display="Fee Structure" xr:uid="{8375710A-B0ED-463F-8722-0AED9B783C58}"/>
    <hyperlink ref="C19" location="'1. Introduction'!A1" display="Introduction" xr:uid="{4AAE6760-8387-4003-9179-A3A3D5BBA209}"/>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43183-BBA3-4E27-8F6E-4D663F87CC6A}">
  <sheetPr>
    <pageSetUpPr fitToPage="1"/>
  </sheetPr>
  <dimension ref="B1:T59"/>
  <sheetViews>
    <sheetView showGridLines="0" zoomScale="80" zoomScaleNormal="80" workbookViewId="0">
      <selection activeCell="B8" sqref="B8"/>
    </sheetView>
  </sheetViews>
  <sheetFormatPr defaultRowHeight="12.75" x14ac:dyDescent="0.2"/>
  <cols>
    <col min="1" max="1" width="2.7109375" style="2" customWidth="1"/>
    <col min="2" max="2" width="59.42578125" style="2" customWidth="1"/>
    <col min="3" max="3" width="15.7109375" style="3" customWidth="1"/>
    <col min="4" max="4" width="15.7109375" style="8" customWidth="1"/>
    <col min="5" max="5" width="18.7109375" style="8" customWidth="1"/>
    <col min="6" max="6" width="2.7109375" style="7" customWidth="1"/>
    <col min="7" max="7" width="18.7109375" style="8" customWidth="1"/>
    <col min="8" max="8" width="15.7109375" style="9" customWidth="1"/>
    <col min="9" max="13" width="9.140625" style="2"/>
    <col min="14" max="18" width="9.140625" style="2" customWidth="1"/>
    <col min="19" max="19" width="11.7109375" style="2" hidden="1" customWidth="1"/>
    <col min="20" max="20" width="15.7109375" style="2" hidden="1" customWidth="1"/>
    <col min="21" max="16384" width="9.140625" style="2"/>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5" customHeight="1" x14ac:dyDescent="0.2">
      <c r="B9" s="275" t="s">
        <v>181</v>
      </c>
      <c r="C9" s="275" t="s">
        <v>3</v>
      </c>
      <c r="D9" s="275" t="s">
        <v>0</v>
      </c>
      <c r="E9" s="276" t="s">
        <v>55</v>
      </c>
      <c r="F9" s="176"/>
      <c r="G9" s="275" t="s">
        <v>56</v>
      </c>
      <c r="H9" s="276" t="s">
        <v>5</v>
      </c>
    </row>
    <row r="10" spans="2:20" ht="15" customHeight="1" x14ac:dyDescent="0.2">
      <c r="B10" s="199" t="s">
        <v>149</v>
      </c>
      <c r="C10" s="270"/>
      <c r="D10" s="270"/>
      <c r="E10" s="294"/>
      <c r="F10" s="12"/>
      <c r="G10" s="271"/>
      <c r="H10" s="300"/>
      <c r="S10" s="2" t="s">
        <v>147</v>
      </c>
      <c r="T10" s="145">
        <f>E19</f>
        <v>0</v>
      </c>
    </row>
    <row r="11" spans="2:20" ht="15" customHeight="1" x14ac:dyDescent="0.2">
      <c r="B11" s="284" t="str">
        <f>'2. Fee Structure'!B19</f>
        <v>Room Type 1</v>
      </c>
      <c r="C11" s="403">
        <f>COUNTIF('3. Roster'!$F$10:$F$169,'9. Housing Budget'!B11)</f>
        <v>0</v>
      </c>
      <c r="D11" s="295">
        <f>IF(B11='2. Fee Structure'!B19,'2. Fee Structure'!C19)</f>
        <v>350</v>
      </c>
      <c r="E11" s="296">
        <f>D11*C11</f>
        <v>0</v>
      </c>
      <c r="F11" s="12"/>
      <c r="G11" s="295">
        <f>SUMIF('6. Income'!$D$10:$D$189,'9. Housing Budget'!B11,'6. Income'!$C$10:$C$189)</f>
        <v>0</v>
      </c>
      <c r="H11" s="299">
        <f t="shared" ref="H11:H17" si="0">IF(E11=0,0,G11/E11)</f>
        <v>0</v>
      </c>
      <c r="K11" s="476" t="e">
        <f>G19/E19</f>
        <v>#DIV/0!</v>
      </c>
      <c r="L11" s="476"/>
      <c r="M11" s="476"/>
      <c r="N11" s="476"/>
      <c r="S11" s="2" t="s">
        <v>145</v>
      </c>
      <c r="T11" s="145">
        <f>G19</f>
        <v>0</v>
      </c>
    </row>
    <row r="12" spans="2:20" ht="15" customHeight="1" x14ac:dyDescent="0.2">
      <c r="B12" s="284" t="str">
        <f>'2. Fee Structure'!B20</f>
        <v>Room Type 2</v>
      </c>
      <c r="C12" s="403">
        <f>COUNTIF('3. Roster'!$F$10:$F$169,'9. Housing Budget'!B12)</f>
        <v>0</v>
      </c>
      <c r="D12" s="295">
        <f>IF(B12='2. Fee Structure'!B20,'2. Fee Structure'!C20)</f>
        <v>435</v>
      </c>
      <c r="E12" s="296">
        <f t="shared" ref="E12:E17" si="1">D12*C12</f>
        <v>0</v>
      </c>
      <c r="F12" s="12"/>
      <c r="G12" s="295">
        <f>SUMIF('6. Income'!$D$10:$D$189,'9. Housing Budget'!B12,'6. Income'!$C$10:$C$189)</f>
        <v>0</v>
      </c>
      <c r="H12" s="299">
        <f t="shared" si="0"/>
        <v>0</v>
      </c>
      <c r="K12" s="476"/>
      <c r="L12" s="476"/>
      <c r="M12" s="476"/>
      <c r="N12" s="476"/>
      <c r="S12" s="2" t="s">
        <v>176</v>
      </c>
      <c r="T12" s="145">
        <f>T10-T11</f>
        <v>0</v>
      </c>
    </row>
    <row r="13" spans="2:20" ht="15" customHeight="1" x14ac:dyDescent="0.2">
      <c r="B13" s="284" t="str">
        <f>'2. Fee Structure'!B21</f>
        <v>Room Type 3</v>
      </c>
      <c r="C13" s="403">
        <f>COUNTIF('3. Roster'!$F$10:$F$169,'9. Housing Budget'!B13)</f>
        <v>0</v>
      </c>
      <c r="D13" s="295">
        <f>IF(B13='2. Fee Structure'!B21,'2. Fee Structure'!C21)</f>
        <v>500</v>
      </c>
      <c r="E13" s="296">
        <f t="shared" si="1"/>
        <v>0</v>
      </c>
      <c r="F13" s="12"/>
      <c r="G13" s="295">
        <f>SUMIF('6. Income'!$D$10:$D$189,'9. Housing Budget'!B13,'6. Income'!$C$10:$C$189)</f>
        <v>0</v>
      </c>
      <c r="H13" s="299">
        <f t="shared" si="0"/>
        <v>0</v>
      </c>
      <c r="K13" s="476"/>
      <c r="L13" s="476"/>
      <c r="M13" s="476"/>
      <c r="N13" s="476"/>
      <c r="S13" s="2" t="s">
        <v>148</v>
      </c>
      <c r="T13" s="197" t="e">
        <f>T11/T10</f>
        <v>#DIV/0!</v>
      </c>
    </row>
    <row r="14" spans="2:20" ht="15" customHeight="1" x14ac:dyDescent="0.2">
      <c r="B14" s="285" t="s">
        <v>150</v>
      </c>
      <c r="C14" s="403">
        <f>COUNTIF('3. Roster'!$E$10:$E$169,"No")</f>
        <v>0</v>
      </c>
      <c r="D14" s="295"/>
      <c r="E14" s="296">
        <f t="shared" si="1"/>
        <v>0</v>
      </c>
      <c r="F14" s="12"/>
      <c r="G14" s="295">
        <f>SUMIF('6. Income'!$D$10:$D$189,'9. Housing Budget'!B14,'6. Income'!$C$10:$C$189)</f>
        <v>0</v>
      </c>
      <c r="H14" s="299">
        <f t="shared" si="0"/>
        <v>0</v>
      </c>
    </row>
    <row r="15" spans="2:20" ht="15" customHeight="1" x14ac:dyDescent="0.2">
      <c r="B15" s="211" t="s">
        <v>151</v>
      </c>
      <c r="C15" s="404"/>
      <c r="D15" s="309"/>
      <c r="E15" s="310"/>
      <c r="F15" s="12"/>
      <c r="G15" s="311"/>
      <c r="H15" s="312"/>
    </row>
    <row r="16" spans="2:20" s="1" customFormat="1" ht="15" customHeight="1" x14ac:dyDescent="0.2">
      <c r="B16" s="286" t="s">
        <v>152</v>
      </c>
      <c r="C16" s="403">
        <f>SUM(C11:C13)</f>
        <v>0</v>
      </c>
      <c r="D16" s="414"/>
      <c r="E16" s="296">
        <f t="shared" si="1"/>
        <v>0</v>
      </c>
      <c r="F16" s="12"/>
      <c r="G16" s="295">
        <f>SUMIF('6. Income'!$D$10:$D$189,'9. Housing Budget'!B16,'6. Income'!$C$10:$C$189)</f>
        <v>0</v>
      </c>
      <c r="H16" s="299">
        <f t="shared" si="0"/>
        <v>0</v>
      </c>
    </row>
    <row r="17" spans="2:14" ht="15" customHeight="1" x14ac:dyDescent="0.2">
      <c r="B17" s="286" t="s">
        <v>153</v>
      </c>
      <c r="C17" s="403">
        <f>C14</f>
        <v>0</v>
      </c>
      <c r="D17" s="414"/>
      <c r="E17" s="296">
        <f t="shared" si="1"/>
        <v>0</v>
      </c>
      <c r="F17" s="12"/>
      <c r="G17" s="295">
        <f>SUMIF('6. Income'!$D$10:$D$189,'9. Housing Budget'!B17,'6. Income'!$C$10:$C$189)</f>
        <v>0</v>
      </c>
      <c r="H17" s="299">
        <f t="shared" si="0"/>
        <v>0</v>
      </c>
    </row>
    <row r="18" spans="2:14" s="6" customFormat="1" ht="15" customHeight="1" thickBot="1" x14ac:dyDescent="0.25">
      <c r="B18" s="323" t="s">
        <v>154</v>
      </c>
      <c r="C18" s="287"/>
      <c r="D18" s="297"/>
      <c r="E18" s="415"/>
      <c r="F18" s="22"/>
      <c r="G18" s="295"/>
      <c r="H18" s="301"/>
    </row>
    <row r="19" spans="2:14" ht="15" customHeight="1" thickBot="1" x14ac:dyDescent="0.25">
      <c r="B19" s="53" t="s">
        <v>2</v>
      </c>
      <c r="C19" s="413"/>
      <c r="D19" s="298"/>
      <c r="E19" s="277">
        <f>SUM(E11:E13,E14,E16:E17)</f>
        <v>0</v>
      </c>
      <c r="F19" s="178"/>
      <c r="G19" s="278">
        <f>SUM(G11:G14,G16:G17)</f>
        <v>0</v>
      </c>
      <c r="H19" s="279">
        <f>IF(E19=0,0,G19/E19)</f>
        <v>0</v>
      </c>
    </row>
    <row r="20" spans="2:14" ht="15" customHeight="1" thickTop="1" x14ac:dyDescent="0.2">
      <c r="B20" s="12"/>
      <c r="C20" s="177"/>
      <c r="D20" s="21"/>
      <c r="E20" s="21"/>
      <c r="F20" s="22"/>
      <c r="G20" s="21"/>
      <c r="H20" s="23"/>
    </row>
    <row r="21" spans="2:14" ht="15" customHeight="1" x14ac:dyDescent="0.2">
      <c r="B21" s="72" t="s">
        <v>214</v>
      </c>
      <c r="C21" s="367"/>
      <c r="D21" s="318"/>
      <c r="E21" s="276" t="s">
        <v>55</v>
      </c>
      <c r="F21" s="176"/>
      <c r="G21" s="275" t="s">
        <v>56</v>
      </c>
      <c r="H21" s="276" t="s">
        <v>5</v>
      </c>
    </row>
    <row r="22" spans="2:14" ht="15" customHeight="1" x14ac:dyDescent="0.2">
      <c r="B22" s="199" t="str">
        <f>'5. Housing Budget Input'!B15</f>
        <v>Rent to House Corporation/Landlord</v>
      </c>
      <c r="C22" s="416"/>
      <c r="D22" s="417"/>
      <c r="E22" s="306">
        <f>'5. Housing Budget Input'!H15</f>
        <v>0</v>
      </c>
      <c r="F22" s="12"/>
      <c r="G22" s="307">
        <f>SUMIF('7. Expenses'!$E$10:$E$203,'9. Housing Budget'!B22,'7. Expenses'!$F$10:$F$203)</f>
        <v>0</v>
      </c>
      <c r="H22" s="299">
        <f t="shared" ref="H22:H28" si="2">IF(E22=0,0,G22/E22)</f>
        <v>0</v>
      </c>
    </row>
    <row r="23" spans="2:14" ht="15" customHeight="1" x14ac:dyDescent="0.2">
      <c r="B23" s="211" t="str">
        <f>'5. Housing Budget Input'!B16</f>
        <v>Damage Deposits</v>
      </c>
      <c r="C23" s="303"/>
      <c r="D23" s="304"/>
      <c r="E23" s="306">
        <f>'5. Housing Budget Input'!H16</f>
        <v>0</v>
      </c>
      <c r="F23" s="12"/>
      <c r="G23" s="307">
        <f>SUMIF('7. Expenses'!$E$10:$E$203,'9. Housing Budget'!B23,'7. Expenses'!$F$10:$F$203)</f>
        <v>0</v>
      </c>
      <c r="H23" s="299">
        <f t="shared" si="2"/>
        <v>0</v>
      </c>
    </row>
    <row r="24" spans="2:14" ht="15" customHeight="1" x14ac:dyDescent="0.2">
      <c r="B24" s="211" t="str">
        <f>'5. Housing Budget Input'!B17</f>
        <v>Repair and Maintenance</v>
      </c>
      <c r="C24" s="303"/>
      <c r="D24" s="304"/>
      <c r="E24" s="306">
        <f>'5. Housing Budget Input'!H17</f>
        <v>0</v>
      </c>
      <c r="F24" s="12"/>
      <c r="G24" s="307">
        <f>SUMIF('7. Expenses'!$E$10:$E$203,'9. Housing Budget'!B24,'7. Expenses'!$F$10:$F$203)</f>
        <v>0</v>
      </c>
      <c r="H24" s="299">
        <f t="shared" si="2"/>
        <v>0</v>
      </c>
    </row>
    <row r="25" spans="2:14" ht="15" customHeight="1" x14ac:dyDescent="0.2">
      <c r="B25" s="211" t="str">
        <f>'5. Housing Budget Input'!B18</f>
        <v>Utilities</v>
      </c>
      <c r="C25" s="303"/>
      <c r="D25" s="418"/>
      <c r="E25" s="306">
        <f>'5. Housing Budget Input'!H18</f>
        <v>0</v>
      </c>
      <c r="F25" s="12"/>
      <c r="G25" s="307">
        <f>SUMIF('7. Expenses'!$E$10:$E$203,'9. Housing Budget'!B25,'7. Expenses'!$F$10:$F$203)</f>
        <v>0</v>
      </c>
      <c r="H25" s="299">
        <f t="shared" si="2"/>
        <v>0</v>
      </c>
    </row>
    <row r="26" spans="2:14" ht="15" customHeight="1" x14ac:dyDescent="0.2">
      <c r="B26" s="211" t="str">
        <f>'5. Housing Budget Input'!B19</f>
        <v>Contingency for Variable Expenses</v>
      </c>
      <c r="C26" s="303"/>
      <c r="D26" s="419"/>
      <c r="E26" s="306">
        <f>'5. Housing Budget Input'!H19</f>
        <v>0</v>
      </c>
      <c r="F26" s="12"/>
      <c r="G26" s="307">
        <f>SUMIF('7. Expenses'!$E$10:$E$203,'9. Housing Budget'!B26,'7. Expenses'!$F$10:$F$203)</f>
        <v>0</v>
      </c>
      <c r="H26" s="299">
        <f t="shared" si="2"/>
        <v>0</v>
      </c>
      <c r="N26" s="6"/>
    </row>
    <row r="27" spans="2:14" ht="15" customHeight="1" x14ac:dyDescent="0.2">
      <c r="B27" s="211" t="str">
        <f>'5. Housing Budget Input'!B20</f>
        <v>Administrative Considerations (on "Summary" tab)</v>
      </c>
      <c r="C27" s="303"/>
      <c r="D27" s="304"/>
      <c r="E27" s="306">
        <f>'5. Housing Budget Input'!H20</f>
        <v>0</v>
      </c>
      <c r="F27" s="22"/>
      <c r="G27" s="307">
        <f>SUMIF('7. Expenses'!$E$10:$E$203,'9. Housing Budget'!B27,'7. Expenses'!$F$10:$F$203)</f>
        <v>0</v>
      </c>
      <c r="H27" s="299">
        <f t="shared" si="2"/>
        <v>0</v>
      </c>
      <c r="N27" s="6"/>
    </row>
    <row r="28" spans="2:14" ht="15" customHeight="1" x14ac:dyDescent="0.2">
      <c r="B28" s="211" t="str">
        <f>'5. Housing Budget Input'!B21</f>
        <v>Other Housing Expenses 1</v>
      </c>
      <c r="C28" s="303"/>
      <c r="D28" s="304"/>
      <c r="E28" s="306">
        <f>'5. Housing Budget Input'!H21</f>
        <v>0</v>
      </c>
      <c r="F28" s="12"/>
      <c r="G28" s="307">
        <f>SUMIF('7. Expenses'!$E$10:$E$203,'9. Housing Budget'!B28,'7. Expenses'!$F$10:$F$203)</f>
        <v>0</v>
      </c>
      <c r="H28" s="299">
        <f t="shared" si="2"/>
        <v>0</v>
      </c>
      <c r="N28" s="6"/>
    </row>
    <row r="29" spans="2:14" ht="15" customHeight="1" x14ac:dyDescent="0.2">
      <c r="B29" s="211" t="str">
        <f>'5. Housing Budget Input'!B22</f>
        <v>Other Housing Expenses 2</v>
      </c>
      <c r="C29" s="303"/>
      <c r="D29" s="304"/>
      <c r="E29" s="306">
        <f>'5. Housing Budget Input'!H22</f>
        <v>0</v>
      </c>
      <c r="F29" s="12"/>
      <c r="G29" s="307">
        <f>SUMIF('7. Expenses'!$E$10:$E$203,'9. Housing Budget'!B29,'7. Expenses'!$F$10:$F$203)</f>
        <v>0</v>
      </c>
      <c r="H29" s="299">
        <f t="shared" ref="H29:H30" si="3">IF(E29=0,0,G29/E29)</f>
        <v>0</v>
      </c>
      <c r="N29" s="6"/>
    </row>
    <row r="30" spans="2:14" ht="15" customHeight="1" thickBot="1" x14ac:dyDescent="0.25">
      <c r="B30" s="211" t="str">
        <f>'5. Housing Budget Input'!B23</f>
        <v>Other Housing Expenses 3</v>
      </c>
      <c r="C30" s="303"/>
      <c r="D30" s="304"/>
      <c r="E30" s="306">
        <f>'5. Housing Budget Input'!H23</f>
        <v>0</v>
      </c>
      <c r="F30" s="12"/>
      <c r="G30" s="307">
        <f>SUMIF('7. Expenses'!$E$10:$E$203,'9. Housing Budget'!B30,'7. Expenses'!$F$10:$F$203)</f>
        <v>0</v>
      </c>
      <c r="H30" s="299">
        <f t="shared" si="3"/>
        <v>0</v>
      </c>
      <c r="N30" s="6"/>
    </row>
    <row r="31" spans="2:14" ht="15" customHeight="1" thickBot="1" x14ac:dyDescent="0.25">
      <c r="B31" s="47" t="s">
        <v>160</v>
      </c>
      <c r="C31" s="48"/>
      <c r="D31" s="305"/>
      <c r="E31" s="283">
        <f>SUM(E22:E30)</f>
        <v>0</v>
      </c>
      <c r="F31" s="31"/>
      <c r="G31" s="280">
        <f>SUM(G22:G30)</f>
        <v>0</v>
      </c>
      <c r="H31" s="281">
        <f>IF(E31=0,0,G31/E31)</f>
        <v>0</v>
      </c>
      <c r="N31" s="6"/>
    </row>
    <row r="32" spans="2:14" ht="15" customHeight="1" thickTop="1" x14ac:dyDescent="0.2"/>
    <row r="33" spans="2:20" ht="2.1" customHeight="1" x14ac:dyDescent="0.2">
      <c r="B33" s="289"/>
      <c r="C33" s="290"/>
      <c r="D33" s="291"/>
      <c r="E33" s="291"/>
      <c r="F33" s="292"/>
      <c r="G33" s="291"/>
      <c r="H33" s="293"/>
    </row>
    <row r="34" spans="2:20" ht="15" customHeight="1" x14ac:dyDescent="0.2"/>
    <row r="35" spans="2:20" ht="15" customHeight="1" x14ac:dyDescent="0.2">
      <c r="B35" s="275" t="s">
        <v>182</v>
      </c>
      <c r="C35" s="275" t="s">
        <v>3</v>
      </c>
      <c r="D35" s="275" t="s">
        <v>0</v>
      </c>
      <c r="E35" s="276" t="s">
        <v>55</v>
      </c>
      <c r="F35" s="272"/>
      <c r="G35" s="275" t="s">
        <v>56</v>
      </c>
      <c r="H35" s="276" t="s">
        <v>5</v>
      </c>
      <c r="K35" s="476" t="e">
        <f>G41/E41</f>
        <v>#DIV/0!</v>
      </c>
      <c r="L35" s="476"/>
      <c r="M35" s="476"/>
      <c r="N35" s="476"/>
    </row>
    <row r="36" spans="2:20" ht="15" customHeight="1" x14ac:dyDescent="0.2">
      <c r="B36" s="217" t="s">
        <v>167</v>
      </c>
      <c r="C36" s="319"/>
      <c r="D36" s="319"/>
      <c r="E36" s="320"/>
      <c r="F36" s="321"/>
      <c r="G36" s="322"/>
      <c r="H36" s="320"/>
      <c r="K36" s="476"/>
      <c r="L36" s="476"/>
      <c r="M36" s="476"/>
      <c r="N36" s="476"/>
    </row>
    <row r="37" spans="2:20" ht="15" customHeight="1" x14ac:dyDescent="0.2">
      <c r="B37" s="284" t="str">
        <f>'2. Fee Structure'!B25</f>
        <v>Meal Plan 1</v>
      </c>
      <c r="C37" s="403">
        <f>COUNTIF('3. Roster'!$G$10:$G$169,'9. Housing Budget'!B37)</f>
        <v>0</v>
      </c>
      <c r="D37" s="327">
        <f>IF(B37='2. Fee Structure'!B25,'2. Fee Structure'!C25)</f>
        <v>125</v>
      </c>
      <c r="E37" s="328">
        <f>D37*C37</f>
        <v>0</v>
      </c>
      <c r="F37" s="321"/>
      <c r="G37" s="327">
        <f>SUMIF('6. Income'!$D$10:$D$189,'9. Housing Budget'!B37,'6. Income'!$C$10:$C$189)</f>
        <v>0</v>
      </c>
      <c r="H37" s="409">
        <f t="shared" ref="H37:H41" si="4">IF(E37=0,0,G37/E37)</f>
        <v>0</v>
      </c>
      <c r="K37" s="476"/>
      <c r="L37" s="476"/>
      <c r="M37" s="476"/>
      <c r="N37" s="476"/>
      <c r="S37" s="2" t="s">
        <v>147</v>
      </c>
      <c r="T37" s="145">
        <f>E41</f>
        <v>0</v>
      </c>
    </row>
    <row r="38" spans="2:20" ht="15" customHeight="1" x14ac:dyDescent="0.2">
      <c r="B38" s="284" t="str">
        <f>'2. Fee Structure'!B26</f>
        <v>Meal Plan 2</v>
      </c>
      <c r="C38" s="403">
        <f>COUNTIF('3. Roster'!$G$10:$G$169,'9. Housing Budget'!B38)</f>
        <v>0</v>
      </c>
      <c r="D38" s="327">
        <f>IF(B38='2. Fee Structure'!B26,'2. Fee Structure'!C26)</f>
        <v>100</v>
      </c>
      <c r="E38" s="328">
        <f t="shared" ref="E38:E39" si="5">D38*C38</f>
        <v>0</v>
      </c>
      <c r="F38" s="321"/>
      <c r="G38" s="327">
        <f>SUMIF('6. Income'!$D$10:$D$189,'9. Housing Budget'!B38,'6. Income'!$C$10:$C$189)</f>
        <v>0</v>
      </c>
      <c r="H38" s="409">
        <f t="shared" si="4"/>
        <v>0</v>
      </c>
      <c r="S38" s="2" t="s">
        <v>145</v>
      </c>
      <c r="T38" s="145">
        <f>G41</f>
        <v>0</v>
      </c>
    </row>
    <row r="39" spans="2:20" ht="15" customHeight="1" x14ac:dyDescent="0.2">
      <c r="B39" s="284" t="str">
        <f>'2. Fee Structure'!B27</f>
        <v>Meal Plan 3</v>
      </c>
      <c r="C39" s="403">
        <f>COUNTIF('3. Roster'!$G$10:$G$169,'9. Housing Budget'!B39)</f>
        <v>0</v>
      </c>
      <c r="D39" s="327">
        <f>IF(B39='2. Fee Structure'!B27,'2. Fee Structure'!C27)</f>
        <v>75</v>
      </c>
      <c r="E39" s="328">
        <f t="shared" si="5"/>
        <v>0</v>
      </c>
      <c r="F39" s="321"/>
      <c r="G39" s="327">
        <f>SUMIF('6. Income'!$D$10:$D$189,'9. Housing Budget'!B39,'6. Income'!$C$10:$C$189)</f>
        <v>0</v>
      </c>
      <c r="H39" s="409">
        <f t="shared" si="4"/>
        <v>0</v>
      </c>
      <c r="S39" s="2" t="s">
        <v>176</v>
      </c>
      <c r="T39" s="145">
        <f>T37-T38</f>
        <v>0</v>
      </c>
    </row>
    <row r="40" spans="2:20" ht="15" customHeight="1" thickBot="1" x14ac:dyDescent="0.25">
      <c r="B40" s="323" t="s">
        <v>183</v>
      </c>
      <c r="C40" s="324"/>
      <c r="D40" s="325"/>
      <c r="E40" s="326"/>
      <c r="F40" s="321"/>
      <c r="G40" s="327">
        <f>SUMIF('6. Income'!$D$10:$D$189,'9. Housing Budget'!B40,'6. Income'!$C$10:$C$189)</f>
        <v>0</v>
      </c>
      <c r="H40" s="410">
        <f t="shared" si="4"/>
        <v>0</v>
      </c>
      <c r="S40" s="2" t="s">
        <v>148</v>
      </c>
      <c r="T40" s="197" t="e">
        <f>T38/T37</f>
        <v>#DIV/0!</v>
      </c>
    </row>
    <row r="41" spans="2:20" ht="15" customHeight="1" thickBot="1" x14ac:dyDescent="0.25">
      <c r="B41" s="282" t="s">
        <v>2</v>
      </c>
      <c r="C41" s="288"/>
      <c r="D41" s="308"/>
      <c r="E41" s="362">
        <f>SUM(E37:E40)</f>
        <v>0</v>
      </c>
      <c r="F41" s="363"/>
      <c r="G41" s="364">
        <f>SUM(G37:G40)</f>
        <v>0</v>
      </c>
      <c r="H41" s="281">
        <f t="shared" si="4"/>
        <v>0</v>
      </c>
    </row>
    <row r="42" spans="2:20" ht="15" customHeight="1" thickTop="1" x14ac:dyDescent="0.2">
      <c r="B42" s="41"/>
      <c r="C42" s="273"/>
      <c r="D42" s="273"/>
      <c r="E42" s="273"/>
      <c r="F42" s="273"/>
      <c r="G42" s="273"/>
      <c r="H42" s="273"/>
    </row>
    <row r="43" spans="2:20" ht="15" customHeight="1" x14ac:dyDescent="0.2">
      <c r="B43" s="72" t="s">
        <v>184</v>
      </c>
      <c r="C43" s="367"/>
      <c r="D43" s="318"/>
      <c r="E43" s="276" t="s">
        <v>55</v>
      </c>
      <c r="F43" s="272"/>
      <c r="G43" s="275" t="s">
        <v>56</v>
      </c>
      <c r="H43" s="276" t="s">
        <v>5</v>
      </c>
    </row>
    <row r="44" spans="2:20" ht="15" customHeight="1" x14ac:dyDescent="0.2">
      <c r="B44" s="199" t="str">
        <f>'5. Housing Budget Input'!B26</f>
        <v>Wages/Salary &amp; Bonuses</v>
      </c>
      <c r="C44" s="368"/>
      <c r="D44" s="369"/>
      <c r="E44" s="408">
        <f>'5. Housing Budget Input'!H25</f>
        <v>0</v>
      </c>
      <c r="F44" s="365"/>
      <c r="G44" s="374">
        <f>SUMIF('7. Expenses'!$E$10:$E$203,'9. Housing Budget'!B44,'7. Expenses'!$F$10:$F$203)</f>
        <v>0</v>
      </c>
      <c r="H44" s="299">
        <f t="shared" ref="H44:H53" si="6">IF(E44=0,0,G44/E44)</f>
        <v>0</v>
      </c>
    </row>
    <row r="45" spans="2:20" ht="15" customHeight="1" x14ac:dyDescent="0.2">
      <c r="B45" s="211" t="str">
        <f>'5. Housing Budget Input'!B27</f>
        <v>Payroll Taxes &amp; Expenses</v>
      </c>
      <c r="C45" s="250"/>
      <c r="D45" s="370"/>
      <c r="E45" s="408">
        <f>'5. Housing Budget Input'!H26</f>
        <v>0</v>
      </c>
      <c r="F45" s="366"/>
      <c r="G45" s="374">
        <f>SUMIF('7. Expenses'!$E$10:$E$203,'9. Housing Budget'!B45,'7. Expenses'!$F$10:$F$203)</f>
        <v>0</v>
      </c>
      <c r="H45" s="299">
        <f t="shared" si="6"/>
        <v>0</v>
      </c>
    </row>
    <row r="46" spans="2:20" ht="15" customHeight="1" x14ac:dyDescent="0.2">
      <c r="B46" s="211" t="str">
        <f>'5. Housing Budget Input'!B28</f>
        <v>Equipment Repair and Service</v>
      </c>
      <c r="C46" s="250"/>
      <c r="D46" s="370"/>
      <c r="E46" s="408">
        <f>'5. Housing Budget Input'!H27</f>
        <v>0</v>
      </c>
      <c r="F46" s="366"/>
      <c r="G46" s="374">
        <f>SUMIF('7. Expenses'!$E$10:$E$203,'9. Housing Budget'!B46,'7. Expenses'!$F$10:$F$203)</f>
        <v>0</v>
      </c>
      <c r="H46" s="299">
        <f t="shared" si="6"/>
        <v>0</v>
      </c>
    </row>
    <row r="47" spans="2:20" ht="15" customHeight="1" x14ac:dyDescent="0.2">
      <c r="B47" s="211" t="str">
        <f>'5. Housing Budget Input'!B29</f>
        <v>Food</v>
      </c>
      <c r="C47" s="250"/>
      <c r="D47" s="370"/>
      <c r="E47" s="408">
        <f>'5. Housing Budget Input'!H28</f>
        <v>0</v>
      </c>
      <c r="F47" s="366"/>
      <c r="G47" s="374">
        <f>SUMIF('7. Expenses'!$E$10:$E$203,'9. Housing Budget'!B47,'7. Expenses'!$F$10:$F$203)</f>
        <v>0</v>
      </c>
      <c r="H47" s="299">
        <f t="shared" si="6"/>
        <v>0</v>
      </c>
    </row>
    <row r="48" spans="2:20" ht="15" customHeight="1" x14ac:dyDescent="0.2">
      <c r="B48" s="211" t="str">
        <f>'5. Housing Budget Input'!B30</f>
        <v>Contingency for Variable Expenses</v>
      </c>
      <c r="C48" s="250"/>
      <c r="D48" s="370"/>
      <c r="E48" s="408">
        <f>'5. Housing Budget Input'!H29</f>
        <v>0</v>
      </c>
      <c r="F48" s="366"/>
      <c r="G48" s="374">
        <f>SUMIF('7. Expenses'!$E$10:$E$203,'9. Housing Budget'!B48,'7. Expenses'!$F$10:$F$203)</f>
        <v>0</v>
      </c>
      <c r="H48" s="299">
        <f t="shared" si="6"/>
        <v>0</v>
      </c>
    </row>
    <row r="49" spans="2:8" ht="15" customHeight="1" x14ac:dyDescent="0.2">
      <c r="B49" s="211" t="str">
        <f>'5. Housing Budget Input'!B31</f>
        <v>Administrative Considerations (on "Summary" tab)</v>
      </c>
      <c r="C49" s="250"/>
      <c r="D49" s="370"/>
      <c r="E49" s="408">
        <f>'5. Housing Budget Input'!H30</f>
        <v>0</v>
      </c>
      <c r="F49" s="366"/>
      <c r="G49" s="374">
        <f>SUMIF('7. Expenses'!$E$10:$E$203,'9. Housing Budget'!B49,'7. Expenses'!$F$10:$F$203)</f>
        <v>0</v>
      </c>
      <c r="H49" s="299">
        <f t="shared" si="6"/>
        <v>0</v>
      </c>
    </row>
    <row r="50" spans="2:8" ht="15" customHeight="1" x14ac:dyDescent="0.2">
      <c r="B50" s="211" t="str">
        <f>'5. Housing Budget Input'!B32</f>
        <v>Other Kitchen Expenses 1</v>
      </c>
      <c r="C50" s="250"/>
      <c r="D50" s="370"/>
      <c r="E50" s="408">
        <f>'5. Housing Budget Input'!H31</f>
        <v>0</v>
      </c>
      <c r="F50" s="366"/>
      <c r="G50" s="374">
        <f>SUMIF('7. Expenses'!$E$10:$E$203,'9. Housing Budget'!B50,'7. Expenses'!$F$10:$F$203)</f>
        <v>0</v>
      </c>
      <c r="H50" s="301">
        <f t="shared" si="6"/>
        <v>0</v>
      </c>
    </row>
    <row r="51" spans="2:8" ht="15" customHeight="1" x14ac:dyDescent="0.2">
      <c r="B51" s="211" t="str">
        <f>'5. Housing Budget Input'!B33</f>
        <v>Other Kitchen Expenses 2</v>
      </c>
      <c r="C51" s="250"/>
      <c r="D51" s="370"/>
      <c r="E51" s="408">
        <f>'5. Housing Budget Input'!H32</f>
        <v>0</v>
      </c>
      <c r="F51" s="366"/>
      <c r="G51" s="374">
        <f>SUMIF('7. Expenses'!$E$10:$E$203,'9. Housing Budget'!B51,'7. Expenses'!$F$10:$F$203)</f>
        <v>0</v>
      </c>
      <c r="H51" s="301">
        <f t="shared" ref="H51:H52" si="7">IF(E51=0,0,G51/E51)</f>
        <v>0</v>
      </c>
    </row>
    <row r="52" spans="2:8" ht="15" customHeight="1" thickBot="1" x14ac:dyDescent="0.25">
      <c r="B52" s="211" t="str">
        <f>'5. Housing Budget Input'!B34</f>
        <v>Other Kitchen Expenses 3</v>
      </c>
      <c r="C52" s="250"/>
      <c r="D52" s="370"/>
      <c r="E52" s="408">
        <f>'5. Housing Budget Input'!H33</f>
        <v>0</v>
      </c>
      <c r="F52" s="366"/>
      <c r="G52" s="374">
        <f>SUMIF('7. Expenses'!$E$10:$E$203,'9. Housing Budget'!B52,'7. Expenses'!$F$10:$F$203)</f>
        <v>0</v>
      </c>
      <c r="H52" s="301">
        <f t="shared" si="7"/>
        <v>0</v>
      </c>
    </row>
    <row r="53" spans="2:8" ht="15" customHeight="1" thickBot="1" x14ac:dyDescent="0.25">
      <c r="B53" s="371" t="s">
        <v>160</v>
      </c>
      <c r="C53" s="372"/>
      <c r="D53" s="373"/>
      <c r="E53" s="362">
        <f>SUM(E44:E52)</f>
        <v>0</v>
      </c>
      <c r="F53" s="274"/>
      <c r="G53" s="308">
        <f>SUM(G44:G52)</f>
        <v>0</v>
      </c>
      <c r="H53" s="281">
        <f t="shared" si="6"/>
        <v>0</v>
      </c>
    </row>
    <row r="54" spans="2:8" ht="15" customHeight="1" thickTop="1" x14ac:dyDescent="0.2"/>
    <row r="55" spans="2:8" ht="15" customHeight="1" x14ac:dyDescent="0.2"/>
    <row r="56" spans="2:8" s="1" customFormat="1" ht="15" customHeight="1" thickBot="1" x14ac:dyDescent="0.25">
      <c r="B56" s="54" t="s">
        <v>4</v>
      </c>
      <c r="C56" s="78"/>
      <c r="D56" s="79"/>
      <c r="E56" s="80">
        <f>(E19-E31)+(E41-E53)</f>
        <v>0</v>
      </c>
      <c r="F56" s="150"/>
      <c r="G56" s="81">
        <f>(G19-G31)+(G41-G53)</f>
        <v>0</v>
      </c>
      <c r="H56" s="9"/>
    </row>
    <row r="57" spans="2:8" ht="15" customHeight="1" thickTop="1" x14ac:dyDescent="0.2"/>
    <row r="58" spans="2:8" s="1" customFormat="1" ht="15" customHeight="1" x14ac:dyDescent="0.2">
      <c r="B58" s="2"/>
      <c r="C58" s="3"/>
      <c r="D58" s="8"/>
      <c r="E58" s="8"/>
      <c r="F58" s="7"/>
      <c r="G58" s="8"/>
      <c r="H58" s="9"/>
    </row>
    <row r="59" spans="2:8" ht="15" customHeight="1" x14ac:dyDescent="0.2"/>
  </sheetData>
  <mergeCells count="2">
    <mergeCell ref="K11:N13"/>
    <mergeCell ref="K35:N37"/>
  </mergeCells>
  <printOptions horizontalCentered="1"/>
  <pageMargins left="0.5" right="0.5" top="1" bottom="0.5" header="0.25" footer="0.25"/>
  <pageSetup scale="94" orientation="portrait" errors="dash" r:id="rId1"/>
  <headerFooter scaleWithDoc="0" alignWithMargins="0">
    <oddHeader>&amp;C&amp;"Verdana,Bold"&amp;11&amp;F
&amp;14&amp;A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39"/>
  <sheetViews>
    <sheetView showGridLines="0" zoomScale="80" zoomScaleNormal="80" workbookViewId="0">
      <selection activeCell="B8" sqref="B8"/>
    </sheetView>
  </sheetViews>
  <sheetFormatPr defaultRowHeight="11.25" x14ac:dyDescent="0.2"/>
  <cols>
    <col min="1" max="1" width="2.7109375" style="12" customWidth="1"/>
    <col min="2" max="2" width="27.7109375" style="12" customWidth="1"/>
    <col min="3" max="3" width="19.28515625" style="21" customWidth="1"/>
    <col min="4" max="4" width="1.7109375" style="22" customWidth="1"/>
    <col min="5" max="5" width="19.28515625" style="21" customWidth="1"/>
    <col min="6" max="6" width="14.7109375" style="23" customWidth="1"/>
    <col min="7" max="7" width="3.7109375" style="12" customWidth="1"/>
    <col min="8" max="8" width="49.42578125" style="12" bestFit="1" customWidth="1"/>
    <col min="9" max="10" width="13.28515625" style="12" customWidth="1"/>
    <col min="11" max="11" width="16.85546875" style="12" customWidth="1"/>
    <col min="12" max="12" width="9.140625" style="12" customWidth="1"/>
    <col min="13" max="21" width="9.140625" style="12"/>
    <col min="22" max="22" width="11.42578125" style="12" hidden="1" customWidth="1"/>
    <col min="23" max="23" width="13.7109375" style="12" hidden="1" customWidth="1"/>
    <col min="24" max="25" width="9.140625" style="12" customWidth="1"/>
    <col min="26" max="26" width="13.5703125" style="12" hidden="1" customWidth="1"/>
    <col min="27" max="27" width="13.28515625" style="12" hidden="1" customWidth="1"/>
    <col min="28" max="28" width="13.5703125" style="12" hidden="1" customWidth="1"/>
    <col min="29" max="31" width="9.140625" style="12" hidden="1" customWidth="1"/>
    <col min="32" max="16384" width="9.140625" style="12"/>
  </cols>
  <sheetData>
    <row r="1" spans="2:31" ht="15" customHeight="1" x14ac:dyDescent="0.2"/>
    <row r="2" spans="2:31" ht="15" customHeight="1" x14ac:dyDescent="0.2"/>
    <row r="3" spans="2:31" ht="15" customHeight="1" x14ac:dyDescent="0.2"/>
    <row r="4" spans="2:31" ht="15" customHeight="1" x14ac:dyDescent="0.2"/>
    <row r="5" spans="2:31" ht="15" customHeight="1" x14ac:dyDescent="0.2"/>
    <row r="6" spans="2:31" ht="15" customHeight="1" x14ac:dyDescent="0.2"/>
    <row r="7" spans="2:31" ht="15" customHeight="1" x14ac:dyDescent="0.2"/>
    <row r="8" spans="2:31" ht="15" customHeight="1" x14ac:dyDescent="0.2">
      <c r="B8" s="32"/>
      <c r="C8" s="34"/>
      <c r="D8" s="35"/>
      <c r="E8" s="34"/>
      <c r="F8" s="36"/>
      <c r="G8" s="32"/>
      <c r="H8" s="32"/>
      <c r="I8" s="32"/>
      <c r="J8" s="32"/>
      <c r="K8" s="32"/>
      <c r="L8" s="32"/>
      <c r="V8" s="172" t="s">
        <v>145</v>
      </c>
      <c r="W8" s="194">
        <f>'8. Operations Budget'!G16</f>
        <v>0</v>
      </c>
      <c r="AB8" s="175"/>
    </row>
    <row r="9" spans="2:31" s="20" customFormat="1" ht="15" customHeight="1" x14ac:dyDescent="0.2">
      <c r="B9" s="115"/>
      <c r="C9" s="113"/>
      <c r="D9" s="30"/>
      <c r="E9" s="116"/>
      <c r="F9" s="40"/>
      <c r="G9" s="40"/>
      <c r="H9" s="40"/>
      <c r="I9" s="40"/>
      <c r="J9" s="40"/>
      <c r="K9" s="40"/>
      <c r="L9" s="40"/>
      <c r="V9" s="173" t="s">
        <v>146</v>
      </c>
      <c r="W9" s="171">
        <f>W10-W8</f>
        <v>0</v>
      </c>
      <c r="AB9" s="195"/>
    </row>
    <row r="10" spans="2:31" ht="15" customHeight="1" x14ac:dyDescent="0.25">
      <c r="B10" s="32"/>
      <c r="C10" s="34"/>
      <c r="D10" s="35"/>
      <c r="E10" s="34"/>
      <c r="F10" s="36"/>
      <c r="G10" s="32"/>
      <c r="H10" s="32"/>
      <c r="I10" s="32"/>
      <c r="J10" s="32"/>
      <c r="K10" s="32"/>
      <c r="L10" s="32"/>
      <c r="V10" s="174" t="s">
        <v>147</v>
      </c>
      <c r="W10" s="46">
        <f>'8. Operations Budget'!E16</f>
        <v>0</v>
      </c>
      <c r="X10" s="44"/>
      <c r="AB10" s="175"/>
    </row>
    <row r="11" spans="2:31" s="20" customFormat="1" ht="15" customHeight="1" thickBot="1" x14ac:dyDescent="0.3">
      <c r="B11" s="72" t="s">
        <v>42</v>
      </c>
      <c r="C11" s="75" t="s">
        <v>55</v>
      </c>
      <c r="D11" s="30"/>
      <c r="E11" s="76" t="s">
        <v>56</v>
      </c>
      <c r="F11" s="77" t="s">
        <v>5</v>
      </c>
      <c r="G11" s="40"/>
      <c r="H11" s="72" t="s">
        <v>45</v>
      </c>
      <c r="I11" s="74" t="s">
        <v>223</v>
      </c>
      <c r="J11" s="74"/>
      <c r="K11" s="74" t="s">
        <v>56</v>
      </c>
      <c r="L11" s="438" t="s">
        <v>5</v>
      </c>
      <c r="V11" s="174" t="s">
        <v>148</v>
      </c>
      <c r="W11" s="170" t="e">
        <f>W8/W10</f>
        <v>#DIV/0!</v>
      </c>
      <c r="X11" s="44"/>
      <c r="Y11" s="43"/>
      <c r="Z11" s="43"/>
      <c r="AA11" s="43"/>
      <c r="AB11" s="196"/>
    </row>
    <row r="12" spans="2:31" ht="15" customHeight="1" x14ac:dyDescent="0.25">
      <c r="B12" s="199" t="s">
        <v>8</v>
      </c>
      <c r="C12" s="202">
        <f>'8. Operations Budget'!E16</f>
        <v>0</v>
      </c>
      <c r="D12" s="35"/>
      <c r="E12" s="220">
        <f>'8. Operations Budget'!G16</f>
        <v>0</v>
      </c>
      <c r="F12" s="221" t="str">
        <f>IF(C12&lt;&gt;0,E12/C12,"")</f>
        <v/>
      </c>
      <c r="G12" s="32"/>
      <c r="H12" s="199" t="s">
        <v>12</v>
      </c>
      <c r="I12" s="434">
        <f>K12</f>
        <v>0</v>
      </c>
      <c r="J12" s="313"/>
      <c r="K12" s="201">
        <f>SUMIF('6. Income'!D10:D189,'10. Summary'!H12,'6. Income'!C10:C189)</f>
        <v>0</v>
      </c>
      <c r="L12" s="221" t="str">
        <f>IF(I12&lt;&gt;0,K12/I12,"")</f>
        <v/>
      </c>
      <c r="V12" s="45"/>
      <c r="W12" s="45"/>
      <c r="X12" s="44"/>
      <c r="Y12" s="45"/>
      <c r="Z12" s="45"/>
      <c r="AA12" s="45"/>
    </row>
    <row r="13" spans="2:31" ht="15" customHeight="1" thickBot="1" x14ac:dyDescent="0.3">
      <c r="B13" s="302" t="s">
        <v>43</v>
      </c>
      <c r="C13" s="214">
        <f>'8. Operations Budget'!E36+'8. Operations Budget'!E63</f>
        <v>5500</v>
      </c>
      <c r="D13" s="35"/>
      <c r="E13" s="215">
        <f>'8. Operations Budget'!G36+'8. Operations Budget'!G63</f>
        <v>0</v>
      </c>
      <c r="F13" s="216">
        <f>IF(C13&lt;&gt;0,E13/C13,"")</f>
        <v>0</v>
      </c>
      <c r="G13" s="32"/>
      <c r="H13" s="222" t="s">
        <v>70</v>
      </c>
      <c r="I13" s="435">
        <f>'4. Operations Budget Input'!O36</f>
        <v>0</v>
      </c>
      <c r="J13" s="314"/>
      <c r="K13" s="208">
        <f>SUMIF('7. Expenses'!D$10:D$203,'10. Summary'!H13,'7. Expenses'!C$10:C$203)</f>
        <v>0</v>
      </c>
      <c r="L13" s="205" t="str">
        <f t="shared" ref="L13:L17" si="0">IF(I13&lt;&gt;0,K13/I13,"")</f>
        <v/>
      </c>
      <c r="V13" s="45"/>
      <c r="W13" s="45"/>
      <c r="X13" s="44"/>
      <c r="Y13" s="45"/>
      <c r="Z13" s="45"/>
      <c r="AA13" s="45"/>
    </row>
    <row r="14" spans="2:31" s="11" customFormat="1" ht="15" customHeight="1" thickBot="1" x14ac:dyDescent="0.3">
      <c r="B14" s="47" t="s">
        <v>4</v>
      </c>
      <c r="C14" s="50">
        <f>C12-C13</f>
        <v>-5500</v>
      </c>
      <c r="D14" s="31"/>
      <c r="E14" s="51">
        <f>E12-E13</f>
        <v>0</v>
      </c>
      <c r="F14" s="55"/>
      <c r="G14" s="41"/>
      <c r="H14" s="222" t="s">
        <v>125</v>
      </c>
      <c r="I14" s="435">
        <f>'4. Operations Budget Input'!O37</f>
        <v>0</v>
      </c>
      <c r="J14" s="315"/>
      <c r="K14" s="208">
        <f>SUMIF('7. Expenses'!D$10:D$203,'10. Summary'!H14,'7. Expenses'!C$10:C$203)</f>
        <v>0</v>
      </c>
      <c r="L14" s="205" t="str">
        <f t="shared" si="0"/>
        <v/>
      </c>
      <c r="V14" s="45"/>
      <c r="W14" s="45"/>
      <c r="X14" s="44"/>
      <c r="Y14" s="45"/>
      <c r="Z14" s="351" t="s">
        <v>196</v>
      </c>
      <c r="AA14" s="351" t="s">
        <v>197</v>
      </c>
      <c r="AB14" s="351" t="s">
        <v>198</v>
      </c>
      <c r="AC14" s="351" t="s">
        <v>199</v>
      </c>
      <c r="AD14" s="351" t="s">
        <v>200</v>
      </c>
      <c r="AE14" s="351" t="s">
        <v>201</v>
      </c>
    </row>
    <row r="15" spans="2:31" ht="15" customHeight="1" thickTop="1" x14ac:dyDescent="0.25">
      <c r="B15" s="32"/>
      <c r="C15" s="34"/>
      <c r="D15" s="35"/>
      <c r="E15" s="34"/>
      <c r="F15" s="36"/>
      <c r="G15" s="32"/>
      <c r="H15" s="222" t="s">
        <v>24</v>
      </c>
      <c r="I15" s="435">
        <f>'4. Operations Budget Input'!O38</f>
        <v>0</v>
      </c>
      <c r="J15" s="316"/>
      <c r="K15" s="208">
        <f>SUMIF('7. Expenses'!D$10:D$203,'10. Summary'!H15,'7. Expenses'!C$10:C$203)</f>
        <v>0</v>
      </c>
      <c r="L15" s="205" t="str">
        <f t="shared" si="0"/>
        <v/>
      </c>
      <c r="Z15" s="354">
        <f>'8. Operations Budget'!G16+'9. Housing Budget'!G19+'9. Housing Budget'!G41</f>
        <v>0</v>
      </c>
      <c r="AA15" s="46">
        <f>'8. Operations Budget'!E16+'9. Housing Budget'!E19+'9. Housing Budget'!E41</f>
        <v>0</v>
      </c>
      <c r="AB15" s="44">
        <v>0.1</v>
      </c>
      <c r="AC15" s="43" t="e">
        <f>Z15/AA15*180</f>
        <v>#DIV/0!</v>
      </c>
      <c r="AD15" s="43">
        <v>0</v>
      </c>
      <c r="AE15" s="43">
        <v>0</v>
      </c>
    </row>
    <row r="16" spans="2:31" s="20" customFormat="1" ht="15" customHeight="1" x14ac:dyDescent="0.25">
      <c r="B16" s="275" t="s">
        <v>191</v>
      </c>
      <c r="C16" s="64" t="s">
        <v>55</v>
      </c>
      <c r="E16" s="66" t="s">
        <v>56</v>
      </c>
      <c r="F16" s="64" t="s">
        <v>192</v>
      </c>
      <c r="G16" s="40"/>
      <c r="H16" s="222" t="s">
        <v>41</v>
      </c>
      <c r="I16" s="435">
        <f>'4. Operations Budget Input'!O39</f>
        <v>0</v>
      </c>
      <c r="J16" s="227"/>
      <c r="K16" s="208">
        <f>SUMIF('7. Expenses'!D$10:D$203,'10. Summary'!H16,'7. Expenses'!C$10:C$203)</f>
        <v>0</v>
      </c>
      <c r="L16" s="205" t="str">
        <f t="shared" si="0"/>
        <v/>
      </c>
      <c r="Z16" s="43"/>
      <c r="AA16" s="43"/>
      <c r="AB16" s="44">
        <v>0.1</v>
      </c>
      <c r="AC16" s="43"/>
      <c r="AD16" s="352" t="e">
        <f>-COS(RADIANS(AC15))</f>
        <v>#DIV/0!</v>
      </c>
      <c r="AE16" s="352" t="e">
        <f>SIN(RADIANS(AC15))</f>
        <v>#DIV/0!</v>
      </c>
    </row>
    <row r="17" spans="2:31" ht="15" customHeight="1" thickBot="1" x14ac:dyDescent="0.3">
      <c r="B17" s="335" t="s">
        <v>178</v>
      </c>
      <c r="C17" s="336"/>
      <c r="D17" s="333"/>
      <c r="E17" s="337"/>
      <c r="F17" s="338"/>
      <c r="G17" s="32"/>
      <c r="H17" s="230" t="s">
        <v>224</v>
      </c>
      <c r="I17" s="435">
        <f>'4. Operations Budget Input'!O40</f>
        <v>0</v>
      </c>
      <c r="J17" s="317"/>
      <c r="K17" s="208">
        <f>SUMIF('7. Expenses'!D$10:D$203,'10. Summary'!H17,'7. Expenses'!C$10:C$203)</f>
        <v>0</v>
      </c>
      <c r="L17" s="437" t="str">
        <f t="shared" si="0"/>
        <v/>
      </c>
      <c r="Z17" s="43"/>
      <c r="AA17" s="43"/>
      <c r="AB17" s="44">
        <v>0.1</v>
      </c>
      <c r="AC17" s="43"/>
      <c r="AD17" s="43"/>
      <c r="AE17" s="43"/>
    </row>
    <row r="18" spans="2:31" ht="15" customHeight="1" thickBot="1" x14ac:dyDescent="0.3">
      <c r="B18" s="286" t="s">
        <v>8</v>
      </c>
      <c r="C18" s="328">
        <f>'9. Housing Budget'!E19</f>
        <v>0</v>
      </c>
      <c r="D18" s="333"/>
      <c r="E18" s="327">
        <f>'9. Housing Budget'!G19</f>
        <v>0</v>
      </c>
      <c r="F18" s="221" t="str">
        <f>IF(C18&lt;&gt;0,E18/C18,"")</f>
        <v/>
      </c>
      <c r="G18" s="32"/>
      <c r="H18" s="47" t="s">
        <v>52</v>
      </c>
      <c r="I18" s="59">
        <f>SUM(I12:I17)</f>
        <v>0</v>
      </c>
      <c r="J18" s="49"/>
      <c r="K18" s="436">
        <f>SUM(K13:K17)-K12</f>
        <v>0</v>
      </c>
      <c r="L18" s="55"/>
      <c r="Z18" s="353"/>
      <c r="AA18" s="353"/>
      <c r="AB18" s="44">
        <v>0.1</v>
      </c>
      <c r="AC18" s="353"/>
      <c r="AD18" s="353"/>
      <c r="AE18" s="353"/>
    </row>
    <row r="19" spans="2:31" s="11" customFormat="1" ht="15" customHeight="1" thickTop="1" x14ac:dyDescent="0.25">
      <c r="B19" s="339" t="s">
        <v>43</v>
      </c>
      <c r="C19" s="340">
        <f>'9. Housing Budget'!E31</f>
        <v>0</v>
      </c>
      <c r="D19" s="334"/>
      <c r="E19" s="344">
        <f>'9. Housing Budget'!G31</f>
        <v>0</v>
      </c>
      <c r="F19" s="221" t="str">
        <f t="shared" ref="F19:F25" si="1">IF(C19&lt;&gt;0,E19/C19,"")</f>
        <v/>
      </c>
      <c r="G19" s="41"/>
      <c r="H19" s="32"/>
      <c r="I19" s="32"/>
      <c r="J19" s="32"/>
      <c r="K19" s="32"/>
      <c r="L19" s="32"/>
      <c r="Z19" s="353"/>
      <c r="AA19" s="353"/>
      <c r="AB19" s="44">
        <v>0.1</v>
      </c>
      <c r="AC19" s="353"/>
      <c r="AD19" s="353"/>
      <c r="AE19" s="353"/>
    </row>
    <row r="20" spans="2:31" s="24" customFormat="1" ht="15" customHeight="1" x14ac:dyDescent="0.25">
      <c r="B20" s="341" t="s">
        <v>193</v>
      </c>
      <c r="C20" s="342">
        <f>C18-C19</f>
        <v>0</v>
      </c>
      <c r="D20" s="333"/>
      <c r="E20" s="345">
        <f>E18-E19</f>
        <v>0</v>
      </c>
      <c r="F20" s="375" t="str">
        <f t="shared" si="1"/>
        <v/>
      </c>
      <c r="G20" s="42"/>
      <c r="H20" s="41"/>
      <c r="I20" s="41"/>
      <c r="J20" s="41"/>
      <c r="K20" s="41"/>
      <c r="L20" s="41"/>
      <c r="Z20" s="353"/>
      <c r="AA20" s="353"/>
      <c r="AB20" s="44">
        <v>0.5</v>
      </c>
      <c r="AC20" s="353"/>
      <c r="AD20" s="353"/>
      <c r="AE20" s="353"/>
    </row>
    <row r="21" spans="2:31" s="24" customFormat="1" ht="5.0999999999999996" customHeight="1" x14ac:dyDescent="0.2">
      <c r="F21" s="376"/>
      <c r="G21" s="42"/>
      <c r="H21" s="41"/>
      <c r="I21" s="41"/>
      <c r="J21" s="41"/>
      <c r="K21" s="41"/>
      <c r="L21" s="41"/>
    </row>
    <row r="22" spans="2:31" s="24" customFormat="1" ht="15" customHeight="1" x14ac:dyDescent="0.2">
      <c r="B22" s="380" t="s">
        <v>179</v>
      </c>
      <c r="C22" s="379"/>
      <c r="D22" s="333"/>
      <c r="E22" s="378"/>
      <c r="F22" s="377" t="str">
        <f t="shared" si="1"/>
        <v/>
      </c>
      <c r="G22" s="42"/>
      <c r="H22" s="41"/>
      <c r="I22" s="41"/>
      <c r="J22" s="41"/>
      <c r="K22" s="41"/>
      <c r="L22" s="41"/>
    </row>
    <row r="23" spans="2:31" s="24" customFormat="1" ht="15" customHeight="1" x14ac:dyDescent="0.2">
      <c r="B23" s="286" t="s">
        <v>8</v>
      </c>
      <c r="C23" s="328">
        <f>'9. Housing Budget'!E41</f>
        <v>0</v>
      </c>
      <c r="D23" s="333"/>
      <c r="E23" s="327">
        <f>'9. Housing Budget'!G41</f>
        <v>0</v>
      </c>
      <c r="F23" s="221" t="str">
        <f t="shared" si="1"/>
        <v/>
      </c>
      <c r="G23" s="42"/>
      <c r="H23" s="41"/>
      <c r="I23" s="41"/>
      <c r="J23" s="41"/>
      <c r="K23" s="41"/>
      <c r="L23" s="41"/>
    </row>
    <row r="24" spans="2:31" s="24" customFormat="1" ht="15" customHeight="1" x14ac:dyDescent="0.2">
      <c r="B24" s="339" t="s">
        <v>43</v>
      </c>
      <c r="C24" s="340">
        <f>'9. Housing Budget'!E53</f>
        <v>0</v>
      </c>
      <c r="D24" s="333"/>
      <c r="E24" s="343">
        <f>'9. Housing Budget'!G53</f>
        <v>0</v>
      </c>
      <c r="F24" s="221" t="str">
        <f t="shared" si="1"/>
        <v/>
      </c>
      <c r="G24" s="42"/>
      <c r="H24" s="41"/>
      <c r="I24" s="41"/>
      <c r="J24" s="41"/>
      <c r="K24" s="41"/>
      <c r="L24" s="41"/>
    </row>
    <row r="25" spans="2:31" s="20" customFormat="1" ht="15" customHeight="1" thickBot="1" x14ac:dyDescent="0.25">
      <c r="B25" s="346" t="s">
        <v>194</v>
      </c>
      <c r="C25" s="355">
        <f>C23-C24</f>
        <v>0</v>
      </c>
      <c r="D25" s="35"/>
      <c r="E25" s="356">
        <f>E23-E24</f>
        <v>0</v>
      </c>
      <c r="F25" s="347" t="str">
        <f t="shared" si="1"/>
        <v/>
      </c>
      <c r="G25" s="40"/>
      <c r="H25" s="42"/>
      <c r="I25" s="42"/>
      <c r="J25" s="42"/>
      <c r="K25" s="42"/>
      <c r="L25" s="42"/>
    </row>
    <row r="26" spans="2:31" ht="15" thickBot="1" x14ac:dyDescent="0.25">
      <c r="B26" s="53" t="s">
        <v>195</v>
      </c>
      <c r="C26" s="348">
        <f>C12+C18+C23</f>
        <v>0</v>
      </c>
      <c r="E26" s="349">
        <f>E14+E20+E25</f>
        <v>0</v>
      </c>
      <c r="F26" s="350"/>
      <c r="H26" s="20"/>
      <c r="I26" s="20"/>
      <c r="J26" s="20"/>
      <c r="K26" s="20"/>
      <c r="L26" s="20"/>
    </row>
    <row r="27" spans="2:31" ht="12" thickTop="1" x14ac:dyDescent="0.2"/>
    <row r="28" spans="2:31" s="11" customFormat="1" ht="15" customHeight="1" x14ac:dyDescent="0.2">
      <c r="B28" s="12"/>
      <c r="C28" s="21"/>
      <c r="D28" s="22"/>
      <c r="E28" s="21"/>
      <c r="F28" s="23"/>
      <c r="H28" s="24"/>
      <c r="I28" s="24"/>
      <c r="J28" s="24"/>
      <c r="K28" s="24"/>
      <c r="L28" s="24"/>
    </row>
    <row r="29" spans="2:31" ht="15" customHeight="1" thickBot="1" x14ac:dyDescent="0.25">
      <c r="B29" s="82" t="s">
        <v>63</v>
      </c>
      <c r="C29" s="78"/>
      <c r="D29" s="83"/>
      <c r="E29" s="80">
        <f>E20+E25+E14+'4. Operations Budget Input'!D9</f>
        <v>0</v>
      </c>
      <c r="F29" s="41"/>
      <c r="H29" s="11"/>
      <c r="I29" s="11"/>
      <c r="J29" s="11"/>
      <c r="K29" s="11"/>
      <c r="L29" s="11"/>
    </row>
    <row r="30" spans="2:31" ht="15" customHeight="1" thickTop="1" x14ac:dyDescent="0.2">
      <c r="B30" s="477"/>
      <c r="C30" s="477"/>
      <c r="D30" s="477"/>
      <c r="E30" s="477"/>
      <c r="F30" s="477"/>
    </row>
    <row r="31" spans="2:31" ht="15" customHeight="1" x14ac:dyDescent="0.2">
      <c r="B31" s="32"/>
      <c r="C31" s="34"/>
      <c r="D31" s="35"/>
      <c r="E31" s="34"/>
      <c r="F31" s="36"/>
    </row>
    <row r="32" spans="2:31" ht="15" customHeight="1" thickBot="1" x14ac:dyDescent="0.25">
      <c r="B32" s="54" t="s">
        <v>57</v>
      </c>
      <c r="C32" s="478">
        <f>IF(C12=0,0,E26/C26)</f>
        <v>0</v>
      </c>
      <c r="D32" s="479"/>
      <c r="E32" s="32"/>
      <c r="F32" s="32"/>
    </row>
    <row r="33" ht="15" customHeight="1" thickTop="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sheetData>
  <mergeCells count="2">
    <mergeCell ref="B30:F30"/>
    <mergeCell ref="C32:D32"/>
  </mergeCells>
  <phoneticPr fontId="3" type="noConversion"/>
  <dataValidations count="3">
    <dataValidation allowBlank="1" showInputMessage="1" showErrorMessage="1" prompt="Enter OmegaFi service fee charged to your chapter. If you don't know this percentage, ask your chapter consultant" sqref="J13" xr:uid="{C1017837-C70F-443A-8008-BE284586739F}"/>
    <dataValidation allowBlank="1" showInputMessage="1" showErrorMessage="1" prompt="Represents the actual A/R Contingency for the chapter during this term" sqref="J17" xr:uid="{E8281D8E-1BAD-43B8-B43A-2FB39A379B86}"/>
    <dataValidation allowBlank="1" showInputMessage="1" showErrorMessage="1" prompt="Enter any remaining balance from a prior semester" sqref="E9" xr:uid="{7FFE72E5-69AB-40FA-983B-00D7C453DCE9}"/>
  </dataValidations>
  <printOptions horizontalCentered="1"/>
  <pageMargins left="0.5" right="0.5" top="1" bottom="0.5" header="0.25" footer="0.25"/>
  <pageSetup orientation="portrait" r:id="rId1"/>
  <headerFooter scaleWithDoc="0" alignWithMargins="0">
    <oddHeader>&amp;C&amp;"Verdana,Bold"&amp;11&amp;F
&amp;14&amp;A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4E82E-199D-4E96-96E7-A622E9B62196}">
  <dimension ref="B1:L66"/>
  <sheetViews>
    <sheetView topLeftCell="A18" workbookViewId="0">
      <selection activeCell="C33" sqref="C33"/>
    </sheetView>
  </sheetViews>
  <sheetFormatPr defaultRowHeight="12.75" x14ac:dyDescent="0.2"/>
  <cols>
    <col min="2" max="2" width="31.7109375" bestFit="1" customWidth="1"/>
    <col min="3" max="3" width="32.5703125" customWidth="1"/>
    <col min="5" max="5" width="11.7109375" bestFit="1" customWidth="1"/>
    <col min="6" max="6" width="10.28515625" bestFit="1" customWidth="1"/>
    <col min="7" max="7" width="11.7109375" bestFit="1" customWidth="1"/>
    <col min="8" max="8" width="10.28515625" bestFit="1" customWidth="1"/>
  </cols>
  <sheetData>
    <row r="1" spans="2:12" ht="13.5" thickBot="1" x14ac:dyDescent="0.25"/>
    <row r="2" spans="2:12" x14ac:dyDescent="0.2">
      <c r="B2" s="153" t="s">
        <v>118</v>
      </c>
      <c r="C2" s="154" t="s">
        <v>119</v>
      </c>
      <c r="D2" s="155"/>
      <c r="E2" s="480" t="s">
        <v>126</v>
      </c>
      <c r="F2" s="480"/>
      <c r="G2" s="480"/>
      <c r="H2" s="480"/>
      <c r="I2" s="155"/>
      <c r="J2" s="155"/>
      <c r="K2" s="155"/>
      <c r="L2" s="156"/>
    </row>
    <row r="3" spans="2:12" x14ac:dyDescent="0.2">
      <c r="B3" s="157" t="s">
        <v>44</v>
      </c>
      <c r="C3" t="s">
        <v>89</v>
      </c>
      <c r="D3" s="159"/>
      <c r="E3" s="159" t="s">
        <v>127</v>
      </c>
      <c r="F3" s="159" t="s">
        <v>129</v>
      </c>
      <c r="G3" s="159" t="s">
        <v>128</v>
      </c>
      <c r="H3" s="159" t="s">
        <v>0</v>
      </c>
      <c r="I3" s="159"/>
      <c r="J3" s="331" t="s">
        <v>89</v>
      </c>
      <c r="K3" s="159"/>
      <c r="L3" s="160"/>
    </row>
    <row r="4" spans="2:12" x14ac:dyDescent="0.2">
      <c r="B4" s="157" t="s">
        <v>68</v>
      </c>
      <c r="C4" s="329" t="s">
        <v>185</v>
      </c>
      <c r="D4" s="159"/>
      <c r="E4" s="159" t="s">
        <v>130</v>
      </c>
      <c r="F4" s="161">
        <v>3000</v>
      </c>
      <c r="G4" s="159" t="s">
        <v>130</v>
      </c>
      <c r="H4" s="161">
        <v>3000</v>
      </c>
      <c r="I4" s="159"/>
      <c r="J4" s="159" t="s">
        <v>186</v>
      </c>
      <c r="K4" s="159"/>
      <c r="L4" s="160"/>
    </row>
    <row r="5" spans="2:12" x14ac:dyDescent="0.2">
      <c r="B5" s="157" t="s">
        <v>69</v>
      </c>
      <c r="C5" s="158" t="str">
        <f>'4. Operations Budget Input'!B14</f>
        <v>Recruitment</v>
      </c>
      <c r="D5" s="159"/>
      <c r="E5" s="159" t="s">
        <v>131</v>
      </c>
      <c r="F5" s="161">
        <v>1500</v>
      </c>
      <c r="G5" s="159" t="s">
        <v>131</v>
      </c>
      <c r="H5" s="161">
        <v>1500</v>
      </c>
      <c r="I5" s="159"/>
      <c r="J5" s="159" t="s">
        <v>188</v>
      </c>
      <c r="K5" s="159"/>
      <c r="L5" s="160"/>
    </row>
    <row r="6" spans="2:12" x14ac:dyDescent="0.2">
      <c r="B6" s="157" t="s">
        <v>18</v>
      </c>
      <c r="C6" s="158" t="str">
        <f>'4. Operations Budget Input'!B15</f>
        <v>Social</v>
      </c>
      <c r="D6" s="159"/>
      <c r="E6" s="159" t="s">
        <v>132</v>
      </c>
      <c r="F6" s="161">
        <v>28.75</v>
      </c>
      <c r="G6" s="159" t="s">
        <v>132</v>
      </c>
      <c r="H6" s="161">
        <v>28.75</v>
      </c>
      <c r="I6" s="159"/>
      <c r="J6" s="331" t="s">
        <v>179</v>
      </c>
      <c r="K6" s="159"/>
      <c r="L6" s="160"/>
    </row>
    <row r="7" spans="2:12" x14ac:dyDescent="0.2">
      <c r="B7" s="157" t="s">
        <v>46</v>
      </c>
      <c r="C7" s="158" t="str">
        <f>'4. Operations Budget Input'!B16</f>
        <v>Formal</v>
      </c>
      <c r="D7" s="159"/>
      <c r="E7" s="159" t="s">
        <v>133</v>
      </c>
      <c r="F7" s="161">
        <v>290</v>
      </c>
      <c r="G7" s="159" t="s">
        <v>133</v>
      </c>
      <c r="H7" s="161">
        <v>290</v>
      </c>
      <c r="I7" s="159"/>
      <c r="J7" s="159"/>
      <c r="K7" s="159"/>
      <c r="L7" s="160"/>
    </row>
    <row r="8" spans="2:12" x14ac:dyDescent="0.2">
      <c r="B8" s="157" t="s">
        <v>12</v>
      </c>
      <c r="C8" s="158" t="str">
        <f>'4. Operations Budget Input'!B17</f>
        <v>New Member Education</v>
      </c>
      <c r="D8" s="159"/>
      <c r="E8" s="159" t="s">
        <v>135</v>
      </c>
      <c r="F8" s="161">
        <v>13</v>
      </c>
      <c r="G8" s="159" t="s">
        <v>135</v>
      </c>
      <c r="H8" s="161">
        <v>13</v>
      </c>
      <c r="I8" s="159"/>
      <c r="J8" s="159"/>
      <c r="K8" s="159"/>
      <c r="L8" s="160"/>
    </row>
    <row r="9" spans="2:12" x14ac:dyDescent="0.2">
      <c r="B9" s="162" t="s">
        <v>149</v>
      </c>
      <c r="C9" s="158" t="str">
        <f>'4. Operations Budget Input'!B18</f>
        <v>Alumni Relations</v>
      </c>
      <c r="D9" s="159"/>
      <c r="E9" s="159" t="s">
        <v>136</v>
      </c>
      <c r="F9" s="161">
        <v>7</v>
      </c>
      <c r="G9" s="159" t="s">
        <v>136</v>
      </c>
      <c r="H9" s="161">
        <v>7</v>
      </c>
      <c r="I9" s="159"/>
      <c r="J9" s="159"/>
      <c r="K9" s="159"/>
      <c r="L9" s="160"/>
    </row>
    <row r="10" spans="2:12" x14ac:dyDescent="0.2">
      <c r="B10" s="162" t="s">
        <v>151</v>
      </c>
      <c r="C10" s="158" t="str">
        <f>'4. Operations Budget Input'!B19</f>
        <v>Brotherhood</v>
      </c>
      <c r="D10" s="159"/>
      <c r="E10" s="159" t="s">
        <v>137</v>
      </c>
      <c r="F10" s="161">
        <v>13.5</v>
      </c>
      <c r="G10" s="159" t="s">
        <v>137</v>
      </c>
      <c r="H10" s="161">
        <v>13.5</v>
      </c>
      <c r="I10" s="159"/>
      <c r="J10" s="159"/>
      <c r="K10" s="159"/>
      <c r="L10" s="160"/>
    </row>
    <row r="11" spans="2:12" x14ac:dyDescent="0.2">
      <c r="B11" s="162" t="s">
        <v>180</v>
      </c>
      <c r="C11" s="158" t="str">
        <f>'4. Operations Budget Input'!B20</f>
        <v>Public Relations</v>
      </c>
      <c r="D11" s="159"/>
      <c r="E11" s="159"/>
      <c r="F11" s="159"/>
      <c r="G11" s="159"/>
      <c r="H11" s="159"/>
      <c r="I11" s="159"/>
      <c r="J11" s="159"/>
      <c r="K11" s="159"/>
      <c r="L11" s="160"/>
    </row>
    <row r="12" spans="2:12" x14ac:dyDescent="0.2">
      <c r="B12" s="162" t="s">
        <v>167</v>
      </c>
      <c r="C12" s="158" t="str">
        <f>'4. Operations Budget Input'!B21</f>
        <v>Scholarship</v>
      </c>
      <c r="D12" s="159"/>
      <c r="E12" s="159"/>
      <c r="F12" s="159"/>
      <c r="G12" s="159"/>
      <c r="H12" s="159"/>
      <c r="I12" s="159"/>
      <c r="J12" s="159"/>
      <c r="K12" s="159"/>
      <c r="L12" s="160"/>
    </row>
    <row r="13" spans="2:12" x14ac:dyDescent="0.2">
      <c r="B13" s="162"/>
      <c r="C13" s="158" t="str">
        <f>'4. Operations Budget Input'!B22</f>
        <v>Athletics</v>
      </c>
      <c r="D13" s="159"/>
      <c r="E13" s="159"/>
      <c r="F13" s="159"/>
      <c r="G13" s="159"/>
      <c r="H13" s="159"/>
      <c r="I13" s="159"/>
      <c r="J13" s="159"/>
      <c r="K13" s="159"/>
      <c r="L13" s="160"/>
    </row>
    <row r="14" spans="2:12" x14ac:dyDescent="0.2">
      <c r="B14" s="162"/>
      <c r="C14" s="158" t="str">
        <f>'4. Operations Budget Input'!B23</f>
        <v>Continuing Education</v>
      </c>
      <c r="D14" s="159"/>
      <c r="E14" s="159"/>
      <c r="F14" s="159"/>
      <c r="G14" s="159"/>
      <c r="H14" s="159"/>
      <c r="I14" s="159"/>
      <c r="J14" s="159"/>
      <c r="K14" s="159"/>
      <c r="L14" s="160"/>
    </row>
    <row r="15" spans="2:12" x14ac:dyDescent="0.2">
      <c r="B15" s="162"/>
      <c r="C15" s="158" t="str">
        <f>'4. Operations Budget Input'!B24</f>
        <v>Executive Council</v>
      </c>
      <c r="D15" s="159"/>
      <c r="E15" s="159"/>
      <c r="F15" s="159"/>
      <c r="G15" s="159"/>
      <c r="H15" s="159"/>
      <c r="I15" s="159"/>
      <c r="J15" s="159"/>
      <c r="K15" s="159"/>
      <c r="L15" s="160"/>
    </row>
    <row r="16" spans="2:12" x14ac:dyDescent="0.2">
      <c r="B16" s="162"/>
      <c r="C16" s="158" t="str">
        <f>'4. Operations Budget Input'!B25</f>
        <v>Historian</v>
      </c>
      <c r="D16" s="159"/>
      <c r="E16" s="159"/>
      <c r="F16" s="159"/>
      <c r="G16" s="159"/>
      <c r="H16" s="159"/>
      <c r="I16" s="159"/>
      <c r="J16" s="159"/>
      <c r="K16" s="159"/>
      <c r="L16" s="160"/>
    </row>
    <row r="17" spans="2:12" x14ac:dyDescent="0.2">
      <c r="B17" s="162"/>
      <c r="C17" s="158" t="str">
        <f>'4. Operations Budget Input'!B26</f>
        <v>Health &amp; Safety</v>
      </c>
      <c r="D17" s="159"/>
      <c r="E17" s="159"/>
      <c r="F17" s="159"/>
      <c r="G17" s="159"/>
      <c r="H17" s="159"/>
      <c r="I17" s="159"/>
      <c r="J17" s="159"/>
      <c r="K17" s="159"/>
      <c r="L17" s="160"/>
    </row>
    <row r="18" spans="2:12" x14ac:dyDescent="0.2">
      <c r="B18" s="162"/>
      <c r="C18" s="158" t="str">
        <f>'4. Operations Budget Input'!B27</f>
        <v>Campus Involvement</v>
      </c>
      <c r="D18" s="159"/>
      <c r="E18" s="159"/>
      <c r="F18" s="159"/>
      <c r="G18" s="159"/>
      <c r="H18" s="159"/>
      <c r="I18" s="159"/>
      <c r="J18" s="159"/>
      <c r="K18" s="159"/>
      <c r="L18" s="160"/>
    </row>
    <row r="19" spans="2:12" x14ac:dyDescent="0.2">
      <c r="B19" s="162"/>
      <c r="C19" s="158" t="str">
        <f>'4. Operations Budget Input'!B28</f>
        <v>Community Service</v>
      </c>
      <c r="D19" s="159"/>
      <c r="E19" s="159"/>
      <c r="F19" s="159"/>
      <c r="G19" s="159"/>
      <c r="H19" s="159"/>
      <c r="I19" s="159"/>
      <c r="J19" s="159"/>
      <c r="K19" s="159"/>
      <c r="L19" s="160"/>
    </row>
    <row r="20" spans="2:12" x14ac:dyDescent="0.2">
      <c r="B20" s="162"/>
      <c r="C20" s="158" t="str">
        <f>'4. Operations Budget Input'!B29</f>
        <v>Special Events</v>
      </c>
      <c r="D20" s="159"/>
      <c r="E20" s="159"/>
      <c r="F20" s="159"/>
      <c r="G20" s="159"/>
      <c r="H20" s="159"/>
      <c r="I20" s="159"/>
      <c r="J20" s="159"/>
      <c r="K20" s="159"/>
      <c r="L20" s="160"/>
    </row>
    <row r="21" spans="2:12" x14ac:dyDescent="0.2">
      <c r="B21" s="162"/>
      <c r="C21" s="158" t="str">
        <f>'4. Operations Budget Input'!B30</f>
        <v>Composite</v>
      </c>
      <c r="D21" s="159"/>
      <c r="E21" s="159"/>
      <c r="F21" s="159"/>
      <c r="G21" s="159"/>
      <c r="H21" s="159"/>
      <c r="I21" s="159"/>
      <c r="J21" s="159"/>
      <c r="K21" s="159"/>
      <c r="L21" s="160"/>
    </row>
    <row r="22" spans="2:12" x14ac:dyDescent="0.2">
      <c r="B22" s="162"/>
      <c r="C22" s="158" t="str">
        <f>'4. Operations Budget Input'!B31</f>
        <v>Philanthropy</v>
      </c>
      <c r="D22" s="159"/>
      <c r="E22" s="159"/>
      <c r="F22" s="159"/>
      <c r="G22" s="159"/>
      <c r="H22" s="159"/>
      <c r="I22" s="159"/>
      <c r="J22" s="159"/>
      <c r="K22" s="159"/>
      <c r="L22" s="160"/>
    </row>
    <row r="23" spans="2:12" x14ac:dyDescent="0.2">
      <c r="B23" s="162"/>
      <c r="C23" s="158" t="str">
        <f>'4. Operations Budget Input'!B32</f>
        <v>Other Programming Expense 1</v>
      </c>
      <c r="D23" s="159"/>
      <c r="E23" s="159"/>
      <c r="F23" s="159"/>
      <c r="G23" s="159"/>
      <c r="H23" s="159"/>
      <c r="I23" s="159"/>
      <c r="J23" s="159"/>
      <c r="K23" s="159"/>
      <c r="L23" s="160"/>
    </row>
    <row r="24" spans="2:12" x14ac:dyDescent="0.2">
      <c r="B24" s="162"/>
      <c r="C24" s="158" t="str">
        <f>'4. Operations Budget Input'!B33</f>
        <v>Other Programming Expense 2</v>
      </c>
      <c r="D24" s="159"/>
      <c r="E24" s="159"/>
      <c r="F24" s="159"/>
      <c r="G24" s="159"/>
      <c r="H24" s="159"/>
      <c r="I24" s="159"/>
      <c r="J24" s="159"/>
      <c r="K24" s="159"/>
      <c r="L24" s="160"/>
    </row>
    <row r="25" spans="2:12" x14ac:dyDescent="0.2">
      <c r="B25" s="162"/>
      <c r="C25" s="158" t="str">
        <f>'4. Operations Budget Input'!B34</f>
        <v>Other Programming Expense 3</v>
      </c>
      <c r="D25" s="159"/>
      <c r="E25" s="159"/>
      <c r="F25" s="159"/>
      <c r="G25" s="159"/>
      <c r="H25" s="159"/>
      <c r="I25" s="159"/>
      <c r="J25" s="159"/>
      <c r="K25" s="159"/>
      <c r="L25" s="160"/>
    </row>
    <row r="26" spans="2:12" x14ac:dyDescent="0.2">
      <c r="B26" s="162"/>
      <c r="C26" s="158" t="str">
        <f>'4. Operations Budget Input'!B35</f>
        <v>Other Programming Expense 4</v>
      </c>
      <c r="D26" s="159"/>
      <c r="E26" s="159"/>
      <c r="F26" s="159"/>
      <c r="G26" s="159"/>
      <c r="H26" s="159"/>
      <c r="I26" s="159"/>
      <c r="J26" s="159"/>
      <c r="K26" s="159"/>
      <c r="L26" s="160"/>
    </row>
    <row r="27" spans="2:12" x14ac:dyDescent="0.2">
      <c r="B27" s="162"/>
      <c r="C27" s="158" t="str">
        <f>'4. Operations Budget Input'!B36</f>
        <v>Other Programming Expense 5</v>
      </c>
      <c r="D27" s="159"/>
      <c r="E27" s="159"/>
      <c r="F27" s="159"/>
      <c r="G27" s="159"/>
      <c r="H27" s="159"/>
      <c r="I27" s="159"/>
      <c r="J27" s="159"/>
      <c r="K27" s="159"/>
      <c r="L27" s="160"/>
    </row>
    <row r="28" spans="2:12" x14ac:dyDescent="0.2">
      <c r="B28" s="162"/>
      <c r="C28" s="329" t="s">
        <v>185</v>
      </c>
      <c r="D28" s="159"/>
      <c r="E28" s="159"/>
      <c r="F28" s="159"/>
      <c r="G28" s="159"/>
      <c r="H28" s="159"/>
      <c r="I28" s="159"/>
      <c r="J28" s="159"/>
      <c r="K28" s="159"/>
      <c r="L28" s="160"/>
    </row>
    <row r="29" spans="2:12" x14ac:dyDescent="0.2">
      <c r="B29" s="162"/>
      <c r="C29" t="s">
        <v>186</v>
      </c>
      <c r="D29" s="159"/>
      <c r="E29" s="159"/>
      <c r="F29" s="159"/>
      <c r="G29" s="159"/>
      <c r="H29" s="159"/>
      <c r="I29" s="159"/>
      <c r="J29" s="159"/>
      <c r="K29" s="159"/>
      <c r="L29" s="160"/>
    </row>
    <row r="30" spans="2:12" x14ac:dyDescent="0.2">
      <c r="B30" s="162"/>
      <c r="C30" s="158" t="s">
        <v>120</v>
      </c>
      <c r="D30" s="159"/>
      <c r="E30" s="159"/>
      <c r="F30" s="159"/>
      <c r="G30" s="159"/>
      <c r="H30" s="159"/>
      <c r="I30" s="159"/>
      <c r="J30" s="159"/>
      <c r="K30" s="159"/>
      <c r="L30" s="160"/>
    </row>
    <row r="31" spans="2:12" x14ac:dyDescent="0.2">
      <c r="B31" s="162"/>
      <c r="C31" s="159" t="s">
        <v>121</v>
      </c>
      <c r="D31" s="159"/>
      <c r="E31" s="159"/>
      <c r="F31" s="159"/>
      <c r="G31" s="159"/>
      <c r="H31" s="159"/>
      <c r="I31" s="159"/>
      <c r="J31" s="159"/>
      <c r="K31" s="159"/>
      <c r="L31" s="160"/>
    </row>
    <row r="32" spans="2:12" x14ac:dyDescent="0.2">
      <c r="B32" s="162"/>
      <c r="C32" s="159" t="s">
        <v>108</v>
      </c>
      <c r="D32" s="159"/>
      <c r="E32" s="159"/>
      <c r="F32" s="159"/>
      <c r="G32" s="159"/>
      <c r="H32" s="159"/>
      <c r="I32" s="159"/>
      <c r="J32" s="159"/>
      <c r="K32" s="159"/>
      <c r="L32" s="160"/>
    </row>
    <row r="33" spans="2:12" x14ac:dyDescent="0.2">
      <c r="B33" s="162"/>
      <c r="C33" s="331" t="s">
        <v>225</v>
      </c>
      <c r="D33" s="159"/>
      <c r="E33" s="159"/>
      <c r="F33" s="159"/>
      <c r="G33" s="159"/>
      <c r="H33" s="159"/>
      <c r="I33" s="159"/>
      <c r="J33" s="159"/>
      <c r="K33" s="159"/>
      <c r="L33" s="160"/>
    </row>
    <row r="34" spans="2:12" x14ac:dyDescent="0.2">
      <c r="B34" s="162"/>
      <c r="C34" s="159" t="s">
        <v>122</v>
      </c>
      <c r="D34" s="159"/>
      <c r="E34" s="159"/>
      <c r="F34" s="159"/>
      <c r="G34" s="159"/>
      <c r="H34" s="159"/>
      <c r="I34" s="159"/>
      <c r="J34" s="159"/>
      <c r="K34" s="159"/>
      <c r="L34" s="160"/>
    </row>
    <row r="35" spans="2:12" x14ac:dyDescent="0.2">
      <c r="B35" s="162"/>
      <c r="C35" s="159" t="s">
        <v>110</v>
      </c>
      <c r="D35" s="159"/>
      <c r="E35" s="159"/>
      <c r="F35" s="159"/>
      <c r="G35" s="159"/>
      <c r="H35" s="159"/>
      <c r="I35" s="159"/>
      <c r="J35" s="159"/>
      <c r="K35" s="159"/>
      <c r="L35" s="160"/>
    </row>
    <row r="36" spans="2:12" x14ac:dyDescent="0.2">
      <c r="B36" s="162"/>
      <c r="C36" s="159" t="s">
        <v>69</v>
      </c>
      <c r="D36" s="159"/>
      <c r="E36" s="159"/>
      <c r="F36" s="159"/>
      <c r="G36" s="159"/>
      <c r="H36" s="159"/>
      <c r="I36" s="159"/>
      <c r="J36" s="159"/>
      <c r="K36" s="159"/>
      <c r="L36" s="160"/>
    </row>
    <row r="37" spans="2:12" x14ac:dyDescent="0.2">
      <c r="B37" s="162"/>
      <c r="C37" s="159" t="s">
        <v>123</v>
      </c>
      <c r="D37" s="159"/>
      <c r="E37" s="159"/>
      <c r="F37" s="159"/>
      <c r="G37" s="159"/>
      <c r="H37" s="159"/>
      <c r="I37" s="159"/>
      <c r="J37" s="159"/>
      <c r="K37" s="159"/>
      <c r="L37" s="160"/>
    </row>
    <row r="38" spans="2:12" x14ac:dyDescent="0.2">
      <c r="B38" s="162"/>
      <c r="C38" s="159" t="s">
        <v>66</v>
      </c>
      <c r="D38" s="159"/>
      <c r="E38" s="159"/>
      <c r="F38" s="159"/>
      <c r="G38" s="159"/>
      <c r="H38" s="159"/>
      <c r="I38" s="159"/>
      <c r="J38" s="159"/>
      <c r="K38" s="159"/>
      <c r="L38" s="160"/>
    </row>
    <row r="39" spans="2:12" x14ac:dyDescent="0.2">
      <c r="B39" s="162"/>
      <c r="C39" s="159" t="s">
        <v>20</v>
      </c>
      <c r="D39" s="159"/>
      <c r="E39" s="159"/>
      <c r="F39" s="159"/>
      <c r="G39" s="159"/>
      <c r="H39" s="159"/>
      <c r="I39" s="159"/>
      <c r="J39" s="159"/>
      <c r="K39" s="159"/>
      <c r="L39" s="160"/>
    </row>
    <row r="40" spans="2:12" x14ac:dyDescent="0.2">
      <c r="B40" s="162"/>
      <c r="C40" s="159" t="s">
        <v>22</v>
      </c>
      <c r="D40" s="159"/>
      <c r="E40" s="159"/>
      <c r="F40" s="159"/>
      <c r="G40" s="159"/>
      <c r="H40" s="159"/>
      <c r="I40" s="159"/>
      <c r="J40" s="159"/>
      <c r="K40" s="159"/>
      <c r="L40" s="160"/>
    </row>
    <row r="41" spans="2:12" x14ac:dyDescent="0.2">
      <c r="B41" s="162"/>
      <c r="C41" s="159" t="s">
        <v>71</v>
      </c>
      <c r="D41" s="159"/>
      <c r="E41" s="159"/>
      <c r="F41" s="159"/>
      <c r="G41" s="159"/>
      <c r="H41" s="159"/>
      <c r="I41" s="159"/>
      <c r="J41" s="159"/>
      <c r="K41" s="159"/>
      <c r="L41" s="160"/>
    </row>
    <row r="42" spans="2:12" x14ac:dyDescent="0.2">
      <c r="B42" s="162"/>
      <c r="C42" s="159" t="s">
        <v>72</v>
      </c>
      <c r="D42" s="159"/>
      <c r="E42" s="159"/>
      <c r="F42" s="159"/>
      <c r="G42" s="159"/>
      <c r="H42" s="159"/>
      <c r="I42" s="159"/>
      <c r="J42" s="159"/>
      <c r="K42" s="159"/>
      <c r="L42" s="160"/>
    </row>
    <row r="43" spans="2:12" x14ac:dyDescent="0.2">
      <c r="B43" s="162"/>
      <c r="C43" s="159" t="s">
        <v>73</v>
      </c>
      <c r="D43" s="159"/>
      <c r="E43" s="159"/>
      <c r="F43" s="159"/>
      <c r="G43" s="159"/>
      <c r="H43" s="159"/>
      <c r="I43" s="159"/>
      <c r="J43" s="159"/>
      <c r="K43" s="159"/>
      <c r="L43" s="160"/>
    </row>
    <row r="44" spans="2:12" x14ac:dyDescent="0.2">
      <c r="B44" s="162"/>
      <c r="C44" s="159" t="s">
        <v>124</v>
      </c>
      <c r="D44" s="159"/>
      <c r="E44" s="159"/>
      <c r="F44" s="159"/>
      <c r="G44" s="159"/>
      <c r="H44" s="159"/>
      <c r="I44" s="159"/>
      <c r="J44" s="159"/>
      <c r="K44" s="159"/>
      <c r="L44" s="160"/>
    </row>
    <row r="45" spans="2:12" x14ac:dyDescent="0.2">
      <c r="B45" s="162"/>
      <c r="C45" s="159" t="s">
        <v>47</v>
      </c>
      <c r="D45" s="159"/>
      <c r="E45" s="159"/>
      <c r="F45" s="159"/>
      <c r="G45" s="159"/>
      <c r="H45" s="159"/>
      <c r="I45" s="159"/>
      <c r="J45" s="159"/>
      <c r="K45" s="159"/>
      <c r="L45" s="160"/>
    </row>
    <row r="46" spans="2:12" x14ac:dyDescent="0.2">
      <c r="B46" s="162"/>
      <c r="C46" s="159" t="s">
        <v>70</v>
      </c>
      <c r="D46" s="159"/>
      <c r="E46" s="159"/>
      <c r="F46" s="159"/>
      <c r="G46" s="159"/>
      <c r="H46" s="159"/>
      <c r="I46" s="159"/>
      <c r="J46" s="159"/>
      <c r="K46" s="159"/>
      <c r="L46" s="160"/>
    </row>
    <row r="47" spans="2:12" x14ac:dyDescent="0.2">
      <c r="B47" s="162"/>
      <c r="C47" s="159" t="s">
        <v>125</v>
      </c>
      <c r="D47" s="159"/>
      <c r="E47" s="159"/>
      <c r="F47" s="159"/>
      <c r="G47" s="159"/>
      <c r="H47" s="159"/>
      <c r="I47" s="159"/>
      <c r="J47" s="159"/>
      <c r="K47" s="159"/>
      <c r="L47" s="160"/>
    </row>
    <row r="48" spans="2:12" ht="13.5" thickBot="1" x14ac:dyDescent="0.25">
      <c r="B48" s="163"/>
      <c r="C48" s="159" t="s">
        <v>24</v>
      </c>
      <c r="D48" s="164"/>
      <c r="E48" s="164"/>
      <c r="F48" s="164"/>
      <c r="G48" s="164"/>
      <c r="H48" s="164"/>
      <c r="I48" s="164"/>
      <c r="J48" s="164"/>
      <c r="K48" s="164"/>
      <c r="L48" s="165"/>
    </row>
    <row r="49" spans="3:3" x14ac:dyDescent="0.2">
      <c r="C49" s="159" t="s">
        <v>41</v>
      </c>
    </row>
    <row r="51" spans="3:3" x14ac:dyDescent="0.2">
      <c r="C51" t="s">
        <v>188</v>
      </c>
    </row>
    <row r="52" spans="3:3" x14ac:dyDescent="0.2">
      <c r="C52" t="s">
        <v>155</v>
      </c>
    </row>
    <row r="53" spans="3:3" x14ac:dyDescent="0.2">
      <c r="C53" t="s">
        <v>151</v>
      </c>
    </row>
    <row r="54" spans="3:3" x14ac:dyDescent="0.2">
      <c r="C54" t="s">
        <v>156</v>
      </c>
    </row>
    <row r="55" spans="3:3" x14ac:dyDescent="0.2">
      <c r="C55" t="s">
        <v>157</v>
      </c>
    </row>
    <row r="56" spans="3:3" x14ac:dyDescent="0.2">
      <c r="C56" t="s">
        <v>158</v>
      </c>
    </row>
    <row r="57" spans="3:3" x14ac:dyDescent="0.2">
      <c r="C57" t="s">
        <v>159</v>
      </c>
    </row>
    <row r="60" spans="3:3" x14ac:dyDescent="0.2">
      <c r="C60" t="s">
        <v>179</v>
      </c>
    </row>
    <row r="61" spans="3:3" x14ac:dyDescent="0.2">
      <c r="C61" t="s">
        <v>161</v>
      </c>
    </row>
    <row r="62" spans="3:3" x14ac:dyDescent="0.2">
      <c r="C62" t="s">
        <v>162</v>
      </c>
    </row>
    <row r="63" spans="3:3" x14ac:dyDescent="0.2">
      <c r="C63" t="s">
        <v>163</v>
      </c>
    </row>
    <row r="64" spans="3:3" x14ac:dyDescent="0.2">
      <c r="C64" t="s">
        <v>164</v>
      </c>
    </row>
    <row r="65" spans="3:3" x14ac:dyDescent="0.2">
      <c r="C65" t="s">
        <v>158</v>
      </c>
    </row>
    <row r="66" spans="3:3" x14ac:dyDescent="0.2">
      <c r="C66" t="s">
        <v>165</v>
      </c>
    </row>
  </sheetData>
  <mergeCells count="1">
    <mergeCell ref="E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7"/>
  <sheetViews>
    <sheetView showGridLines="0" zoomScale="80" zoomScaleNormal="80" workbookViewId="0">
      <selection activeCell="B8" sqref="B8"/>
    </sheetView>
  </sheetViews>
  <sheetFormatPr defaultRowHeight="11.25" x14ac:dyDescent="0.2"/>
  <cols>
    <col min="1" max="1" width="2.7109375" style="12" customWidth="1"/>
    <col min="2" max="2" width="25.7109375" style="12" customWidth="1"/>
    <col min="3" max="3" width="13.28515625" style="12" customWidth="1"/>
    <col min="4" max="4" width="4.7109375" style="12" customWidth="1"/>
    <col min="5" max="5" width="22.7109375" style="12" customWidth="1"/>
    <col min="6" max="6" width="10.7109375" style="12" customWidth="1"/>
    <col min="7" max="7" width="3.7109375" style="12" customWidth="1"/>
    <col min="8" max="16384" width="9.140625" style="12"/>
  </cols>
  <sheetData>
    <row r="1" spans="2:7" ht="15" customHeight="1" x14ac:dyDescent="0.2"/>
    <row r="2" spans="2:7" ht="15" customHeight="1" x14ac:dyDescent="0.2"/>
    <row r="3" spans="2:7" ht="15" customHeight="1" x14ac:dyDescent="0.2"/>
    <row r="4" spans="2:7" ht="15" customHeight="1" x14ac:dyDescent="0.2"/>
    <row r="5" spans="2:7" ht="15" customHeight="1" x14ac:dyDescent="0.2"/>
    <row r="6" spans="2:7" ht="15" customHeight="1" x14ac:dyDescent="0.2"/>
    <row r="7" spans="2:7" ht="15" customHeight="1" x14ac:dyDescent="0.2"/>
    <row r="8" spans="2:7" ht="15" customHeight="1" x14ac:dyDescent="0.2"/>
    <row r="10" spans="2:7" s="11" customFormat="1" ht="15" customHeight="1" x14ac:dyDescent="0.2">
      <c r="B10" s="70" t="s">
        <v>16</v>
      </c>
      <c r="C10" s="71" t="s">
        <v>14</v>
      </c>
      <c r="D10" s="16"/>
      <c r="E10" s="16"/>
      <c r="F10" s="16"/>
      <c r="G10" s="16"/>
    </row>
    <row r="11" spans="2:7" ht="15" customHeight="1" x14ac:dyDescent="0.2">
      <c r="B11" s="255" t="s">
        <v>58</v>
      </c>
      <c r="C11" s="140">
        <v>550</v>
      </c>
      <c r="D11" s="463"/>
      <c r="E11" s="463"/>
      <c r="F11" s="463"/>
      <c r="G11" s="17"/>
    </row>
    <row r="12" spans="2:7" ht="15" customHeight="1" thickBot="1" x14ac:dyDescent="0.25">
      <c r="B12" s="256" t="s">
        <v>65</v>
      </c>
      <c r="C12" s="141">
        <v>420</v>
      </c>
      <c r="D12" s="464"/>
      <c r="E12" s="464"/>
      <c r="F12" s="464"/>
      <c r="G12" s="17"/>
    </row>
    <row r="13" spans="2:7" ht="15" customHeight="1" thickTop="1" x14ac:dyDescent="0.2">
      <c r="B13" s="56"/>
      <c r="C13" s="57"/>
      <c r="D13" s="464"/>
      <c r="E13" s="464"/>
      <c r="F13" s="464"/>
      <c r="G13" s="17"/>
    </row>
    <row r="14" spans="2:7" ht="15" customHeight="1" x14ac:dyDescent="0.2">
      <c r="B14" s="56"/>
      <c r="C14" s="57"/>
      <c r="D14" s="18"/>
      <c r="E14" s="18"/>
      <c r="F14" s="18"/>
      <c r="G14" s="17"/>
    </row>
    <row r="15" spans="2:7" ht="15" customHeight="1" thickBot="1" x14ac:dyDescent="0.25">
      <c r="B15" s="257" t="s">
        <v>67</v>
      </c>
      <c r="C15" s="142">
        <v>303.5</v>
      </c>
      <c r="D15" s="463"/>
      <c r="E15" s="463"/>
      <c r="F15" s="463"/>
      <c r="G15" s="19"/>
    </row>
    <row r="16" spans="2:7" ht="15" customHeight="1" thickTop="1" x14ac:dyDescent="0.2"/>
    <row r="17" spans="2:7" ht="15" customHeight="1" x14ac:dyDescent="0.2"/>
    <row r="18" spans="2:7" ht="15" customHeight="1" x14ac:dyDescent="0.2">
      <c r="B18" s="184" t="s">
        <v>166</v>
      </c>
      <c r="C18" s="185" t="s">
        <v>14</v>
      </c>
      <c r="D18" s="11"/>
      <c r="E18" s="11"/>
      <c r="F18" s="11"/>
    </row>
    <row r="19" spans="2:7" ht="15" customHeight="1" x14ac:dyDescent="0.2">
      <c r="B19" s="182" t="s">
        <v>168</v>
      </c>
      <c r="C19" s="183">
        <v>350</v>
      </c>
      <c r="D19" s="17"/>
      <c r="E19" s="17"/>
      <c r="F19" s="17"/>
      <c r="G19" s="17"/>
    </row>
    <row r="20" spans="2:7" ht="15" customHeight="1" x14ac:dyDescent="0.2">
      <c r="B20" s="179" t="s">
        <v>169</v>
      </c>
      <c r="C20" s="180">
        <v>435</v>
      </c>
      <c r="D20" s="17"/>
      <c r="E20" s="17"/>
      <c r="F20" s="17"/>
      <c r="G20" s="17"/>
    </row>
    <row r="21" spans="2:7" ht="15" x14ac:dyDescent="0.2">
      <c r="B21" s="179" t="s">
        <v>170</v>
      </c>
      <c r="C21" s="180">
        <v>500</v>
      </c>
      <c r="D21" s="17"/>
      <c r="E21" s="17"/>
      <c r="F21" s="17"/>
      <c r="G21" s="17"/>
    </row>
    <row r="22" spans="2:7" ht="15.75" thickBot="1" x14ac:dyDescent="0.25">
      <c r="B22" s="258" t="s">
        <v>153</v>
      </c>
      <c r="C22" s="181">
        <v>50</v>
      </c>
      <c r="D22" s="17"/>
      <c r="E22" s="17"/>
      <c r="F22" s="17"/>
      <c r="G22" s="17"/>
    </row>
    <row r="23" spans="2:7" ht="12.75" thickTop="1" x14ac:dyDescent="0.2">
      <c r="B23" s="17"/>
      <c r="C23" s="17"/>
      <c r="D23" s="17"/>
      <c r="E23" s="17"/>
      <c r="F23" s="17"/>
      <c r="G23" s="17"/>
    </row>
    <row r="24" spans="2:7" ht="15" x14ac:dyDescent="0.2">
      <c r="B24" s="192" t="s">
        <v>167</v>
      </c>
      <c r="C24" s="193" t="s">
        <v>14</v>
      </c>
      <c r="D24" s="17"/>
      <c r="E24" s="17"/>
      <c r="F24" s="17"/>
      <c r="G24" s="17"/>
    </row>
    <row r="25" spans="2:7" ht="15" x14ac:dyDescent="0.2">
      <c r="B25" s="190" t="s">
        <v>171</v>
      </c>
      <c r="C25" s="191">
        <v>125</v>
      </c>
      <c r="E25" s="14" t="s">
        <v>61</v>
      </c>
    </row>
    <row r="26" spans="2:7" ht="15" x14ac:dyDescent="0.2">
      <c r="B26" s="186" t="s">
        <v>172</v>
      </c>
      <c r="C26" s="187">
        <v>100</v>
      </c>
      <c r="E26" s="14" t="s">
        <v>62</v>
      </c>
    </row>
    <row r="27" spans="2:7" ht="15.75" thickBot="1" x14ac:dyDescent="0.25">
      <c r="B27" s="188" t="s">
        <v>173</v>
      </c>
      <c r="C27" s="189">
        <v>75</v>
      </c>
    </row>
    <row r="28" spans="2:7" ht="12" thickTop="1" x14ac:dyDescent="0.2">
      <c r="B28" s="13" t="s">
        <v>175</v>
      </c>
      <c r="C28" s="13" t="str">
        <f>'8. Operations Budget'!B15</f>
        <v>Other Income</v>
      </c>
    </row>
    <row r="29" spans="2:7" ht="15" x14ac:dyDescent="0.2">
      <c r="B29" s="192" t="s">
        <v>151</v>
      </c>
      <c r="C29" s="193" t="s">
        <v>14</v>
      </c>
    </row>
    <row r="30" spans="2:7" ht="15" x14ac:dyDescent="0.2">
      <c r="B30" s="186" t="s">
        <v>189</v>
      </c>
      <c r="C30" s="187">
        <v>100</v>
      </c>
    </row>
    <row r="31" spans="2:7" ht="15.75" thickBot="1" x14ac:dyDescent="0.25">
      <c r="B31" s="188" t="s">
        <v>190</v>
      </c>
      <c r="C31" s="189">
        <v>75</v>
      </c>
    </row>
    <row r="32" spans="2:7" ht="12" thickTop="1" x14ac:dyDescent="0.2">
      <c r="B32" s="13" t="str">
        <f>'8. Operations Budget'!B28</f>
        <v>Initiate Badges</v>
      </c>
    </row>
    <row r="33" spans="2:3" x14ac:dyDescent="0.2">
      <c r="B33" s="13" t="str">
        <f>'8. Operations Budget'!B29</f>
        <v>IFC Dues</v>
      </c>
      <c r="C33" s="13"/>
    </row>
    <row r="34" spans="2:3" x14ac:dyDescent="0.2">
      <c r="B34" s="13" t="str">
        <f>'8. Operations Budget'!B30</f>
        <v xml:space="preserve">PIKE University Summits </v>
      </c>
      <c r="C34" s="13"/>
    </row>
    <row r="35" spans="2:3" x14ac:dyDescent="0.2">
      <c r="B35" s="13" t="str">
        <f>'8. Operations Budget'!B31</f>
        <v>PIKE University CEC</v>
      </c>
      <c r="C35" s="13"/>
    </row>
    <row r="36" spans="2:3" x14ac:dyDescent="0.2">
      <c r="B36" s="13" t="str">
        <f>'8. Operations Budget'!B32</f>
        <v>PIKE University Academy/Convention</v>
      </c>
      <c r="C36" s="13"/>
    </row>
    <row r="37" spans="2:3" x14ac:dyDescent="0.2">
      <c r="B37" s="13" t="str">
        <f>'8. Operations Budget'!B33</f>
        <v>phi phi k a Club (to ΠΚΑ Foundation)</v>
      </c>
      <c r="C37" s="13"/>
    </row>
    <row r="38" spans="2:3" x14ac:dyDescent="0.2">
      <c r="B38" s="13" t="str">
        <f>'8. Operations Budget'!B34</f>
        <v>Other Administrative Expenses</v>
      </c>
      <c r="C38" s="13"/>
    </row>
    <row r="39" spans="2:3" x14ac:dyDescent="0.2">
      <c r="B39" s="13" t="e">
        <f>'8. Operations Budget'!#REF!</f>
        <v>#REF!</v>
      </c>
      <c r="C39" s="13"/>
    </row>
    <row r="40" spans="2:3" x14ac:dyDescent="0.2">
      <c r="C40" s="13"/>
    </row>
    <row r="41" spans="2:3" x14ac:dyDescent="0.2">
      <c r="B41" s="13" t="str">
        <f>'8. Operations Budget'!B40</f>
        <v>Recruitment</v>
      </c>
      <c r="C41" s="13"/>
    </row>
    <row r="42" spans="2:3" x14ac:dyDescent="0.2">
      <c r="B42" s="13" t="str">
        <f>'8. Operations Budget'!B41</f>
        <v>Social</v>
      </c>
      <c r="C42" s="13"/>
    </row>
    <row r="43" spans="2:3" x14ac:dyDescent="0.2">
      <c r="B43" s="13" t="str">
        <f>'8. Operations Budget'!B42</f>
        <v>Formal</v>
      </c>
      <c r="C43" s="13"/>
    </row>
    <row r="44" spans="2:3" x14ac:dyDescent="0.2">
      <c r="B44" s="13" t="str">
        <f>'8. Operations Budget'!B43</f>
        <v>New Member Education</v>
      </c>
      <c r="C44" s="13"/>
    </row>
    <row r="45" spans="2:3" x14ac:dyDescent="0.2">
      <c r="B45" s="13" t="str">
        <f>'8. Operations Budget'!B44</f>
        <v>Alumni Relations</v>
      </c>
      <c r="C45" s="13"/>
    </row>
    <row r="46" spans="2:3" x14ac:dyDescent="0.2">
      <c r="B46" s="13" t="str">
        <f>'8. Operations Budget'!B45</f>
        <v>Brotherhood</v>
      </c>
      <c r="C46" s="13"/>
    </row>
    <row r="47" spans="2:3" x14ac:dyDescent="0.2">
      <c r="B47" s="13" t="str">
        <f>'8. Operations Budget'!B46</f>
        <v>Public Relations</v>
      </c>
      <c r="C47" s="13"/>
    </row>
    <row r="48" spans="2:3" x14ac:dyDescent="0.2">
      <c r="B48" s="13" t="str">
        <f>'8. Operations Budget'!B47</f>
        <v>Scholarship</v>
      </c>
      <c r="C48" s="13"/>
    </row>
    <row r="49" spans="2:3" x14ac:dyDescent="0.2">
      <c r="B49" s="13" t="str">
        <f>'8. Operations Budget'!B48</f>
        <v>Athletics</v>
      </c>
      <c r="C49" s="13"/>
    </row>
    <row r="50" spans="2:3" x14ac:dyDescent="0.2">
      <c r="B50" s="13" t="str">
        <f>'8. Operations Budget'!B49</f>
        <v>Continuing Education</v>
      </c>
      <c r="C50" s="13"/>
    </row>
    <row r="51" spans="2:3" x14ac:dyDescent="0.2">
      <c r="B51" s="13" t="str">
        <f>'8. Operations Budget'!B50</f>
        <v>Executive Council</v>
      </c>
      <c r="C51" s="13"/>
    </row>
    <row r="52" spans="2:3" x14ac:dyDescent="0.2">
      <c r="B52" s="13" t="str">
        <f>'8. Operations Budget'!B51</f>
        <v>Historian</v>
      </c>
      <c r="C52" s="13"/>
    </row>
    <row r="53" spans="2:3" x14ac:dyDescent="0.2">
      <c r="B53" s="13" t="str">
        <f>'8. Operations Budget'!B52</f>
        <v>Health &amp; Safety</v>
      </c>
      <c r="C53" s="13"/>
    </row>
    <row r="54" spans="2:3" x14ac:dyDescent="0.2">
      <c r="B54" s="13" t="str">
        <f>'8. Operations Budget'!B53</f>
        <v>Campus Involvement</v>
      </c>
      <c r="C54" s="13"/>
    </row>
    <row r="55" spans="2:3" x14ac:dyDescent="0.2">
      <c r="B55" s="13" t="str">
        <f>'8. Operations Budget'!B54</f>
        <v>Community Service</v>
      </c>
      <c r="C55" s="13"/>
    </row>
    <row r="56" spans="2:3" x14ac:dyDescent="0.2">
      <c r="B56" s="13" t="str">
        <f>'8. Operations Budget'!B55</f>
        <v>Special Events</v>
      </c>
      <c r="C56" s="13"/>
    </row>
    <row r="57" spans="2:3" x14ac:dyDescent="0.2">
      <c r="B57" s="13" t="str">
        <f>'8. Operations Budget'!B56</f>
        <v>Composite</v>
      </c>
      <c r="C57" s="13"/>
    </row>
    <row r="58" spans="2:3" x14ac:dyDescent="0.2">
      <c r="B58" s="13" t="str">
        <f>'8. Operations Budget'!B57</f>
        <v>Philanthropy</v>
      </c>
      <c r="C58" s="13"/>
    </row>
    <row r="59" spans="2:3" x14ac:dyDescent="0.2">
      <c r="B59" s="13" t="str">
        <f>'8. Operations Budget'!B58</f>
        <v>Other Programming Expense 1</v>
      </c>
      <c r="C59" s="13"/>
    </row>
    <row r="60" spans="2:3" x14ac:dyDescent="0.2">
      <c r="B60" s="13" t="str">
        <f>'8. Operations Budget'!B59</f>
        <v>Other Programming Expense 2</v>
      </c>
      <c r="C60" s="13"/>
    </row>
    <row r="61" spans="2:3" x14ac:dyDescent="0.2">
      <c r="B61" s="13" t="str">
        <f>'8. Operations Budget'!B60</f>
        <v>Other Programming Expense 3</v>
      </c>
      <c r="C61" s="13"/>
    </row>
    <row r="62" spans="2:3" x14ac:dyDescent="0.2">
      <c r="B62" s="13"/>
      <c r="C62" s="13"/>
    </row>
    <row r="63" spans="2:3" x14ac:dyDescent="0.2">
      <c r="B63" s="13" t="str">
        <f>"----- Administrative -----"</f>
        <v>----- Administrative -----</v>
      </c>
      <c r="C63" s="13"/>
    </row>
    <row r="64" spans="2:3" x14ac:dyDescent="0.2">
      <c r="B64" s="15" t="str">
        <f>'10. Summary'!H13</f>
        <v>OmegaFi Service Fee (%)</v>
      </c>
      <c r="C64" s="13"/>
    </row>
    <row r="65" spans="2:3" x14ac:dyDescent="0.2">
      <c r="B65" s="15" t="str">
        <f>'10. Summary'!H14</f>
        <v>Merchant Discount Fee (credit cards)</v>
      </c>
      <c r="C65" s="13"/>
    </row>
    <row r="66" spans="2:3" x14ac:dyDescent="0.2">
      <c r="B66" s="15" t="str">
        <f>'10. Summary'!H15</f>
        <v>Reserve Fund</v>
      </c>
      <c r="C66" s="13"/>
    </row>
    <row r="67" spans="2:3" x14ac:dyDescent="0.2">
      <c r="B67" s="15" t="str">
        <f>'10. Summary'!H16</f>
        <v>Accounting Services</v>
      </c>
      <c r="C67" s="13"/>
    </row>
    <row r="68" spans="2:3" x14ac:dyDescent="0.2">
      <c r="C68" s="13"/>
    </row>
    <row r="69" spans="2:3" x14ac:dyDescent="0.2">
      <c r="C69" s="13"/>
    </row>
    <row r="70" spans="2:3" x14ac:dyDescent="0.2">
      <c r="C70" s="13"/>
    </row>
    <row r="71" spans="2:3" x14ac:dyDescent="0.2">
      <c r="C71" s="13"/>
    </row>
    <row r="72" spans="2:3" x14ac:dyDescent="0.2">
      <c r="C72" s="13"/>
    </row>
    <row r="73" spans="2:3" x14ac:dyDescent="0.2">
      <c r="C73" s="13"/>
    </row>
    <row r="74" spans="2:3" x14ac:dyDescent="0.2">
      <c r="C74" s="13"/>
    </row>
    <row r="75" spans="2:3" x14ac:dyDescent="0.2">
      <c r="C75" s="13"/>
    </row>
    <row r="76" spans="2:3" x14ac:dyDescent="0.2">
      <c r="C76" s="13"/>
    </row>
    <row r="77" spans="2:3" x14ac:dyDescent="0.2">
      <c r="C77" s="13"/>
    </row>
  </sheetData>
  <mergeCells count="3">
    <mergeCell ref="D11:F11"/>
    <mergeCell ref="D12:F13"/>
    <mergeCell ref="D15:F15"/>
  </mergeCells>
  <phoneticPr fontId="3" type="noConversion"/>
  <dataValidations xWindow="342" yWindow="500" count="9">
    <dataValidation allowBlank="1" showInputMessage="1" showErrorMessage="1" prompt="Enter Chapter Membership dues for initiated members here. RECOMMENDED: chapter membership dues should remain the same for all members and should include one-time fees" sqref="C11" xr:uid="{56AA9E71-4F71-4B5D-9FE0-CCA9274FE977}"/>
    <dataValidation allowBlank="1" showInputMessage="1" showErrorMessage="1" prompt="Enter Chapter Membership dues for new members. RECOMMENDED that dues include one-time fees just as initiate dues" sqref="C12" xr:uid="{09C296DA-2F91-40FC-9E77-3ED6DCE9C635}"/>
    <dataValidation allowBlank="1" showInputMessage="1" showErrorMessage="1" prompt="One-time initiation fee applied to new members elligble for initiation. Fee should be collected prior to conducting initiation. DUE 5 days prior to scheduled initiation" sqref="C15" xr:uid="{1E4658D3-ECB5-486F-92FE-4107B2E2EA82}"/>
    <dataValidation allowBlank="1" showInputMessage="1" showErrorMessage="1" prompt="Enter the room/charge type available for rent in the Chapter house. " sqref="B19:B21" xr:uid="{0F383831-4CAB-42F4-A4A1-B1306915F323}"/>
    <dataValidation allowBlank="1" showInputMessage="1" showErrorMessage="1" prompt="Enter the rate for each room type to be assessed to the member living in that respective room" sqref="C19:C21" xr:uid="{D604F78A-DD0A-47AD-817A-CBF79F97C5FD}"/>
    <dataValidation allowBlank="1" showInputMessage="1" showErrorMessage="1" prompt="List the Out-of-House (Parlor Fee) assessment for member not living in the chapter house (if applicable)" sqref="C22" xr:uid="{63F5C614-C6EB-4E9D-9273-090D24D7586D}"/>
    <dataValidation allowBlank="1" showInputMessage="1" showErrorMessage="1" prompt="If your chapter offers a meal plan, enter the different plan options here" sqref="B25:B27" xr:uid="{1E4B4886-F6D5-4074-8D04-EFB67D6F407F}"/>
    <dataValidation allowBlank="1" showInputMessage="1" showErrorMessage="1" prompt="Enter the corresponding assessment amount for each meal plan type" sqref="C25:C27" xr:uid="{14D78649-8521-46B0-92C9-0AC84FFA5CDA}"/>
    <dataValidation allowBlank="1" showInputMessage="1" showErrorMessage="1" prompt="Enter the damage deposit amount for members based on them living in or out of the chapter house" sqref="C30:C31" xr:uid="{951AE732-05E9-4042-B087-BBE108B156BB}"/>
  </dataValidations>
  <printOptions horizontalCentered="1"/>
  <pageMargins left="0.5" right="0.5" top="1" bottom="0.5" header="0.25" footer="0.25"/>
  <pageSetup orientation="portrait" r:id="rId1"/>
  <headerFooter scaleWithDoc="0" alignWithMargins="0">
    <oddHeader>&amp;C&amp;"Verdana,Bold"&amp;11&amp;F
&amp;14&amp;A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71"/>
  <sheetViews>
    <sheetView showGridLines="0" zoomScale="80" zoomScaleNormal="80" workbookViewId="0">
      <selection activeCell="B8" sqref="B8"/>
    </sheetView>
  </sheetViews>
  <sheetFormatPr defaultRowHeight="12.75" x14ac:dyDescent="0.2"/>
  <cols>
    <col min="1" max="1" width="2.7109375" style="4" customWidth="1"/>
    <col min="2" max="3" width="35.7109375" style="4" customWidth="1"/>
    <col min="4" max="9" width="20.7109375" style="4" customWidth="1"/>
    <col min="10" max="10" width="20.7109375" style="5" customWidth="1"/>
    <col min="11" max="11" width="20.7109375" style="4" customWidth="1"/>
    <col min="12" max="16384" width="9.140625" style="4"/>
  </cols>
  <sheetData>
    <row r="1" spans="2:11" ht="15" customHeight="1" x14ac:dyDescent="0.2"/>
    <row r="2" spans="2:11" ht="15" customHeight="1" x14ac:dyDescent="0.2"/>
    <row r="3" spans="2:11" ht="15" customHeight="1" x14ac:dyDescent="0.2"/>
    <row r="4" spans="2:11" ht="15" customHeight="1" x14ac:dyDescent="0.2"/>
    <row r="5" spans="2:11" ht="15" customHeight="1" x14ac:dyDescent="0.2"/>
    <row r="6" spans="2:11" ht="15" customHeight="1" x14ac:dyDescent="0.2"/>
    <row r="7" spans="2:11" ht="15" customHeight="1" x14ac:dyDescent="0.2"/>
    <row r="8" spans="2:11" ht="15" customHeight="1" x14ac:dyDescent="0.2"/>
    <row r="9" spans="2:11" s="1" customFormat="1" ht="15" customHeight="1" x14ac:dyDescent="0.2">
      <c r="B9" s="65" t="s">
        <v>9</v>
      </c>
      <c r="C9" s="65" t="s">
        <v>16</v>
      </c>
      <c r="D9" s="65" t="s">
        <v>64</v>
      </c>
      <c r="E9" s="65" t="s">
        <v>174</v>
      </c>
      <c r="F9" s="65" t="s">
        <v>166</v>
      </c>
      <c r="G9" s="65" t="s">
        <v>167</v>
      </c>
      <c r="H9" s="65" t="s">
        <v>15</v>
      </c>
      <c r="I9" s="65" t="s">
        <v>53</v>
      </c>
      <c r="J9" s="68" t="s">
        <v>54</v>
      </c>
      <c r="K9" s="69" t="s">
        <v>13</v>
      </c>
    </row>
    <row r="10" spans="2:11" s="2" customFormat="1" ht="15" x14ac:dyDescent="0.2">
      <c r="B10" s="121"/>
      <c r="C10" s="122"/>
      <c r="D10" s="122"/>
      <c r="E10" s="122"/>
      <c r="F10" s="122"/>
      <c r="G10" s="122"/>
      <c r="H10" s="124">
        <v>0</v>
      </c>
      <c r="I10" s="252">
        <f ca="1">SUMIF(MemberCharge,C10,'2. Fee Structure'!$C$11:$C$15)+IF(D10="Yes",'2. Fee Structure'!$C$15,0)+IF(E10="No",'2. Fee Structure'!$C$22,0)+IF(F10='2. Fee Structure'!$B$19,'2. Fee Structure'!$C$19,0)+IF('3. Roster'!F10='2. Fee Structure'!$B$20,'2. Fee Structure'!$C$20,0)+IF('3. Roster'!F10='2. Fee Structure'!$B$21,'2. Fee Structure'!$C$21,0)+IF(G10='2. Fee Structure'!$B$25,'2. Fee Structure'!$C$25,0)+IF('3. Roster'!G10='2. Fee Structure'!$B$26,'2. Fee Structure'!$C$26,0)+IF('3. Roster'!G10='2. Fee Structure'!$B$27,'2. Fee Structure'!$C$27,0)</f>
        <v>0</v>
      </c>
      <c r="J10" s="252">
        <f ca="1">SUMIF('6. Income'!$E$10:$E$205,'3. Roster'!B10,'6. Income'!$C$10:$C$189)</f>
        <v>0</v>
      </c>
      <c r="K10" s="253">
        <f t="shared" ref="K10:K13" ca="1" si="0">H10+I10-J10</f>
        <v>0</v>
      </c>
    </row>
    <row r="11" spans="2:11" s="2" customFormat="1" ht="15" x14ac:dyDescent="0.2">
      <c r="B11" s="122"/>
      <c r="C11" s="122"/>
      <c r="D11" s="122"/>
      <c r="E11" s="122"/>
      <c r="F11" s="122"/>
      <c r="G11" s="122"/>
      <c r="H11" s="124">
        <v>0</v>
      </c>
      <c r="I11" s="252">
        <f ca="1">SUMIF(MemberCharge,C11,'2. Fee Structure'!$C$11:$C$15)+IF(D11="Yes",'2. Fee Structure'!$C$15,0)+IF(E11="No",'2. Fee Structure'!$C$22,0)+IF(F11='2. Fee Structure'!$B$19,'2. Fee Structure'!$C$19,0)+IF('3. Roster'!F11='2. Fee Structure'!$B$20,'2. Fee Structure'!$C$20,0)+IF('3. Roster'!F11='2. Fee Structure'!$B$21,'2. Fee Structure'!$C$21,0)+IF(G11='2. Fee Structure'!$B$25,'2. Fee Structure'!$C$25,0)+IF('3. Roster'!G11='2. Fee Structure'!$B$26,'2. Fee Structure'!$C$26,0)+IF('3. Roster'!G11='2. Fee Structure'!$B$27,'2. Fee Structure'!$C$27,0)</f>
        <v>0</v>
      </c>
      <c r="J11" s="252">
        <f ca="1">SUMIF('6. Income'!$E$10:$E$205,'3. Roster'!B11,'6. Income'!$C$10:$C$189)</f>
        <v>0</v>
      </c>
      <c r="K11" s="253">
        <f t="shared" ca="1" si="0"/>
        <v>0</v>
      </c>
    </row>
    <row r="12" spans="2:11" s="2" customFormat="1" ht="15" x14ac:dyDescent="0.2">
      <c r="B12" s="122"/>
      <c r="C12" s="122"/>
      <c r="D12" s="122"/>
      <c r="E12" s="122"/>
      <c r="F12" s="122"/>
      <c r="G12" s="122"/>
      <c r="H12" s="124">
        <v>0</v>
      </c>
      <c r="I12" s="252">
        <f ca="1">SUMIF(MemberCharge,C12,'2. Fee Structure'!$C$11:$C$15)+IF(D12="Yes",'2. Fee Structure'!$C$15,0)+IF(E12="No",'2. Fee Structure'!$C$22,0)+IF(F12='2. Fee Structure'!$B$19,'2. Fee Structure'!$C$19,0)+IF('3. Roster'!F12='2. Fee Structure'!$B$20,'2. Fee Structure'!$C$20,0)+IF('3. Roster'!F12='2. Fee Structure'!$B$21,'2. Fee Structure'!$C$21,0)+IF(G12='2. Fee Structure'!$B$25,'2. Fee Structure'!$C$25,0)+IF('3. Roster'!G12='2. Fee Structure'!$B$26,'2. Fee Structure'!$C$26,0)+IF('3. Roster'!G12='2. Fee Structure'!$B$27,'2. Fee Structure'!$C$27,0)</f>
        <v>0</v>
      </c>
      <c r="J12" s="252">
        <f ca="1">SUMIF('6. Income'!$E$10:$E$205,'3. Roster'!B12,'6. Income'!$C$10:$C$189)</f>
        <v>0</v>
      </c>
      <c r="K12" s="253">
        <f t="shared" ca="1" si="0"/>
        <v>0</v>
      </c>
    </row>
    <row r="13" spans="2:11" s="2" customFormat="1" ht="15" x14ac:dyDescent="0.2">
      <c r="B13" s="122"/>
      <c r="C13" s="122"/>
      <c r="D13" s="122"/>
      <c r="E13" s="122"/>
      <c r="F13" s="122"/>
      <c r="G13" s="122"/>
      <c r="H13" s="124">
        <v>0</v>
      </c>
      <c r="I13" s="252">
        <f ca="1">SUMIF(MemberCharge,C13,'2. Fee Structure'!$C$11:$C$15)+IF(D13="Yes",'2. Fee Structure'!$C$15,0)+IF(E13="No",'2. Fee Structure'!$C$22,0)+IF(F13='2. Fee Structure'!$B$19,'2. Fee Structure'!$C$19,0)+IF('3. Roster'!F13='2. Fee Structure'!$B$20,'2. Fee Structure'!$C$20,0)+IF('3. Roster'!F13='2. Fee Structure'!$B$21,'2. Fee Structure'!$C$21,0)+IF(G13='2. Fee Structure'!$B$25,'2. Fee Structure'!$C$25,0)+IF('3. Roster'!G13='2. Fee Structure'!$B$26,'2. Fee Structure'!$C$26,0)+IF('3. Roster'!G13='2. Fee Structure'!$B$27,'2. Fee Structure'!$C$27,0)</f>
        <v>0</v>
      </c>
      <c r="J13" s="252">
        <f ca="1">SUMIF('6. Income'!$E$10:$E$205,'3. Roster'!B13,'6. Income'!$C$10:$C$189)</f>
        <v>0</v>
      </c>
      <c r="K13" s="253">
        <f t="shared" ca="1" si="0"/>
        <v>0</v>
      </c>
    </row>
    <row r="14" spans="2:11" s="2" customFormat="1" ht="15" x14ac:dyDescent="0.2">
      <c r="B14" s="122"/>
      <c r="C14" s="122"/>
      <c r="D14" s="122"/>
      <c r="E14" s="122"/>
      <c r="F14" s="122"/>
      <c r="G14" s="122"/>
      <c r="H14" s="124">
        <v>0</v>
      </c>
      <c r="I14" s="252">
        <f ca="1">SUMIF(MemberCharge,C14,'2. Fee Structure'!$C$11:$C$15)+IF(D14="Yes",'2. Fee Structure'!$C$15,0)+IF(E14="No",'2. Fee Structure'!$C$22,0)+IF(F14='2. Fee Structure'!$B$19,'2. Fee Structure'!$C$19,0)+IF('3. Roster'!F14='2. Fee Structure'!$B$20,'2. Fee Structure'!$C$20,0)+IF('3. Roster'!F14='2. Fee Structure'!$B$21,'2. Fee Structure'!$C$21,0)+IF(G14='2. Fee Structure'!$B$25,'2. Fee Structure'!$C$25,0)+IF('3. Roster'!G14='2. Fee Structure'!$B$26,'2. Fee Structure'!$C$26,0)+IF('3. Roster'!G14='2. Fee Structure'!$B$27,'2. Fee Structure'!$C$27,0)</f>
        <v>0</v>
      </c>
      <c r="J14" s="252">
        <f ca="1">SUMIF('6. Income'!$E$10:$E$205,'3. Roster'!B14,'6. Income'!$C$10:$C$189)</f>
        <v>0</v>
      </c>
      <c r="K14" s="253">
        <f t="shared" ref="K14:K15" ca="1" si="1">H14+I14-J14</f>
        <v>0</v>
      </c>
    </row>
    <row r="15" spans="2:11" s="2" customFormat="1" ht="15" x14ac:dyDescent="0.2">
      <c r="B15" s="122"/>
      <c r="C15" s="122"/>
      <c r="D15" s="122"/>
      <c r="E15" s="122"/>
      <c r="F15" s="122"/>
      <c r="G15" s="122"/>
      <c r="H15" s="124">
        <v>0</v>
      </c>
      <c r="I15" s="252">
        <f ca="1">SUMIF(MemberCharge,C15,'2. Fee Structure'!$C$11:$C$15)+IF(D15="Yes",'2. Fee Structure'!$C$15,0)+IF(E15="No",'2. Fee Structure'!$C$22,0)+IF(F15='2. Fee Structure'!$B$19,'2. Fee Structure'!$C$19,0)+IF('3. Roster'!F15='2. Fee Structure'!$B$20,'2. Fee Structure'!$C$20,0)+IF('3. Roster'!F15='2. Fee Structure'!$B$21,'2. Fee Structure'!$C$21,0)+IF(G15='2. Fee Structure'!$B$25,'2. Fee Structure'!$C$25,0)+IF('3. Roster'!G15='2. Fee Structure'!$B$26,'2. Fee Structure'!$C$26,0)+IF('3. Roster'!G15='2. Fee Structure'!$B$27,'2. Fee Structure'!$C$27,0)</f>
        <v>0</v>
      </c>
      <c r="J15" s="252">
        <f ca="1">SUMIF('6. Income'!$E$10:$E$205,'3. Roster'!B15,'6. Income'!$C$10:$C$189)</f>
        <v>0</v>
      </c>
      <c r="K15" s="253">
        <f t="shared" ca="1" si="1"/>
        <v>0</v>
      </c>
    </row>
    <row r="16" spans="2:11" s="2" customFormat="1" ht="15" x14ac:dyDescent="0.2">
      <c r="B16" s="122"/>
      <c r="C16" s="122"/>
      <c r="D16" s="122"/>
      <c r="E16" s="122"/>
      <c r="F16" s="122"/>
      <c r="G16" s="122"/>
      <c r="H16" s="124">
        <v>0</v>
      </c>
      <c r="I16" s="252">
        <f ca="1">SUMIF(MemberCharge,C16,'2. Fee Structure'!$C$11:$C$15)+IF(D16="Yes",'2. Fee Structure'!$C$15,0)+IF(E16="No",'2. Fee Structure'!$C$22,0)+IF(F16='2. Fee Structure'!$B$19,'2. Fee Structure'!$C$19,0)+IF('3. Roster'!F16='2. Fee Structure'!$B$20,'2. Fee Structure'!$C$20,0)+IF('3. Roster'!F16='2. Fee Structure'!$B$21,'2. Fee Structure'!$C$21,0)+IF(G16='2. Fee Structure'!$B$25,'2. Fee Structure'!$C$25,0)+IF('3. Roster'!G16='2. Fee Structure'!$B$26,'2. Fee Structure'!$C$26,0)+IF('3. Roster'!G16='2. Fee Structure'!$B$27,'2. Fee Structure'!$C$27,0)</f>
        <v>0</v>
      </c>
      <c r="J16" s="252">
        <f ca="1">SUMIF('6. Income'!$E$10:$E$205,'3. Roster'!B16,'6. Income'!$C$10:$C$189)</f>
        <v>0</v>
      </c>
      <c r="K16" s="253">
        <f t="shared" ref="K16:K79" ca="1" si="2">H16+I16-J16</f>
        <v>0</v>
      </c>
    </row>
    <row r="17" spans="2:11" s="2" customFormat="1" ht="15" x14ac:dyDescent="0.2">
      <c r="B17" s="122"/>
      <c r="C17" s="122"/>
      <c r="D17" s="122"/>
      <c r="E17" s="122"/>
      <c r="F17" s="122"/>
      <c r="G17" s="122"/>
      <c r="H17" s="124">
        <v>0</v>
      </c>
      <c r="I17" s="252">
        <f ca="1">SUMIF(MemberCharge,C17,'2. Fee Structure'!$C$11:$C$15)+IF(D17="Yes",'2. Fee Structure'!$C$15,0)+IF(E17="No",'2. Fee Structure'!$C$22,0)+IF(F17='2. Fee Structure'!$B$19,'2. Fee Structure'!$C$19,0)+IF('3. Roster'!F17='2. Fee Structure'!$B$20,'2. Fee Structure'!$C$20,0)+IF('3. Roster'!F17='2. Fee Structure'!$B$21,'2. Fee Structure'!$C$21,0)+IF(G17='2. Fee Structure'!$B$25,'2. Fee Structure'!$C$25,0)+IF('3. Roster'!G17='2. Fee Structure'!$B$26,'2. Fee Structure'!$C$26,0)+IF('3. Roster'!G17='2. Fee Structure'!$B$27,'2. Fee Structure'!$C$27,0)</f>
        <v>0</v>
      </c>
      <c r="J17" s="252">
        <f ca="1">SUMIF('6. Income'!$E$10:$E$205,'3. Roster'!B17,'6. Income'!$C$10:$C$189)</f>
        <v>0</v>
      </c>
      <c r="K17" s="253">
        <f t="shared" ca="1" si="2"/>
        <v>0</v>
      </c>
    </row>
    <row r="18" spans="2:11" s="2" customFormat="1" ht="15" x14ac:dyDescent="0.2">
      <c r="B18" s="122"/>
      <c r="C18" s="122"/>
      <c r="D18" s="122"/>
      <c r="E18" s="122"/>
      <c r="F18" s="122"/>
      <c r="G18" s="122"/>
      <c r="H18" s="124">
        <v>0</v>
      </c>
      <c r="I18" s="252">
        <f ca="1">SUMIF(MemberCharge,C18,'2. Fee Structure'!$C$11:$C$15)+IF(D18="Yes",'2. Fee Structure'!$C$15,0)+IF(E18="No",'2. Fee Structure'!$C$22,0)+IF(F18='2. Fee Structure'!$B$19,'2. Fee Structure'!$C$19,0)+IF('3. Roster'!F18='2. Fee Structure'!$B$20,'2. Fee Structure'!$C$20,0)+IF('3. Roster'!F18='2. Fee Structure'!$B$21,'2. Fee Structure'!$C$21,0)+IF(G18='2. Fee Structure'!$B$25,'2. Fee Structure'!$C$25,0)+IF('3. Roster'!G18='2. Fee Structure'!$B$26,'2. Fee Structure'!$C$26,0)+IF('3. Roster'!G18='2. Fee Structure'!$B$27,'2. Fee Structure'!$C$27,0)</f>
        <v>0</v>
      </c>
      <c r="J18" s="252">
        <f ca="1">SUMIF('6. Income'!$E$10:$E$205,'3. Roster'!B18,'6. Income'!$C$10:$C$189)</f>
        <v>0</v>
      </c>
      <c r="K18" s="253">
        <f t="shared" ca="1" si="2"/>
        <v>0</v>
      </c>
    </row>
    <row r="19" spans="2:11" s="2" customFormat="1" ht="15" x14ac:dyDescent="0.2">
      <c r="B19" s="122"/>
      <c r="C19" s="122"/>
      <c r="D19" s="122"/>
      <c r="E19" s="122"/>
      <c r="F19" s="122"/>
      <c r="G19" s="122"/>
      <c r="H19" s="124">
        <v>0</v>
      </c>
      <c r="I19" s="252">
        <f ca="1">SUMIF(MemberCharge,C19,'2. Fee Structure'!$C$11:$C$15)+IF(D19="Yes",'2. Fee Structure'!$C$15,0)+IF(E19="No",'2. Fee Structure'!$C$22,0)+IF(F19='2. Fee Structure'!$B$19,'2. Fee Structure'!$C$19,0)+IF('3. Roster'!F19='2. Fee Structure'!$B$20,'2. Fee Structure'!$C$20,0)+IF('3. Roster'!F19='2. Fee Structure'!$B$21,'2. Fee Structure'!$C$21,0)+IF(G19='2. Fee Structure'!$B$25,'2. Fee Structure'!$C$25,0)+IF('3. Roster'!G19='2. Fee Structure'!$B$26,'2. Fee Structure'!$C$26,0)+IF('3. Roster'!G19='2. Fee Structure'!$B$27,'2. Fee Structure'!$C$27,0)</f>
        <v>0</v>
      </c>
      <c r="J19" s="252">
        <f ca="1">SUMIF('6. Income'!$E$10:$E$205,'3. Roster'!B19,'6. Income'!$C$10:$C$189)</f>
        <v>0</v>
      </c>
      <c r="K19" s="253">
        <f t="shared" ca="1" si="2"/>
        <v>0</v>
      </c>
    </row>
    <row r="20" spans="2:11" s="2" customFormat="1" ht="15" x14ac:dyDescent="0.2">
      <c r="B20" s="122"/>
      <c r="C20" s="122"/>
      <c r="D20" s="122"/>
      <c r="E20" s="122"/>
      <c r="F20" s="122"/>
      <c r="G20" s="122"/>
      <c r="H20" s="124">
        <v>0</v>
      </c>
      <c r="I20" s="252">
        <f ca="1">SUMIF(MemberCharge,C20,'2. Fee Structure'!$C$11:$C$15)+IF(D20="Yes",'2. Fee Structure'!$C$15,0)+IF(E20="No",'2. Fee Structure'!$C$22,0)+IF(F20='2. Fee Structure'!$B$19,'2. Fee Structure'!$C$19,0)+IF('3. Roster'!F20='2. Fee Structure'!$B$20,'2. Fee Structure'!$C$20,0)+IF('3. Roster'!F20='2. Fee Structure'!$B$21,'2. Fee Structure'!$C$21,0)+IF(G20='2. Fee Structure'!$B$25,'2. Fee Structure'!$C$25,0)+IF('3. Roster'!G20='2. Fee Structure'!$B$26,'2. Fee Structure'!$C$26,0)+IF('3. Roster'!G20='2. Fee Structure'!$B$27,'2. Fee Structure'!$C$27,0)</f>
        <v>0</v>
      </c>
      <c r="J20" s="252">
        <f ca="1">SUMIF('6. Income'!$E$10:$E$205,'3. Roster'!B20,'6. Income'!$C$10:$C$189)</f>
        <v>0</v>
      </c>
      <c r="K20" s="253">
        <f t="shared" ca="1" si="2"/>
        <v>0</v>
      </c>
    </row>
    <row r="21" spans="2:11" s="2" customFormat="1" ht="15" x14ac:dyDescent="0.2">
      <c r="B21" s="122"/>
      <c r="C21" s="122"/>
      <c r="D21" s="122"/>
      <c r="E21" s="122"/>
      <c r="F21" s="122"/>
      <c r="G21" s="122"/>
      <c r="H21" s="124">
        <v>0</v>
      </c>
      <c r="I21" s="252">
        <f ca="1">SUMIF(MemberCharge,C21,'2. Fee Structure'!$C$11:$C$15)+IF(D21="Yes",'2. Fee Structure'!$C$15,0)+IF(E21="No",'2. Fee Structure'!$C$22,0)+IF(F21='2. Fee Structure'!$B$19,'2. Fee Structure'!$C$19,0)+IF('3. Roster'!F21='2. Fee Structure'!$B$20,'2. Fee Structure'!$C$20,0)+IF('3. Roster'!F21='2. Fee Structure'!$B$21,'2. Fee Structure'!$C$21,0)+IF(G21='2. Fee Structure'!$B$25,'2. Fee Structure'!$C$25,0)+IF('3. Roster'!G21='2. Fee Structure'!$B$26,'2. Fee Structure'!$C$26,0)+IF('3. Roster'!G21='2. Fee Structure'!$B$27,'2. Fee Structure'!$C$27,0)</f>
        <v>0</v>
      </c>
      <c r="J21" s="252">
        <f ca="1">SUMIF('6. Income'!$E$10:$E$205,'3. Roster'!B21,'6. Income'!$C$10:$C$189)</f>
        <v>0</v>
      </c>
      <c r="K21" s="253">
        <f t="shared" ca="1" si="2"/>
        <v>0</v>
      </c>
    </row>
    <row r="22" spans="2:11" s="2" customFormat="1" ht="15" x14ac:dyDescent="0.2">
      <c r="B22" s="122"/>
      <c r="C22" s="122"/>
      <c r="D22" s="122"/>
      <c r="E22" s="122"/>
      <c r="F22" s="122"/>
      <c r="G22" s="122"/>
      <c r="H22" s="124">
        <v>0</v>
      </c>
      <c r="I22" s="252">
        <f ca="1">SUMIF(MemberCharge,C22,'2. Fee Structure'!$C$11:$C$15)+IF(D22="Yes",'2. Fee Structure'!$C$15,0)+IF(E22="No",'2. Fee Structure'!$C$22,0)+IF(F22='2. Fee Structure'!$B$19,'2. Fee Structure'!$C$19,0)+IF('3. Roster'!F22='2. Fee Structure'!$B$20,'2. Fee Structure'!$C$20,0)+IF('3. Roster'!F22='2. Fee Structure'!$B$21,'2. Fee Structure'!$C$21,0)+IF(G22='2. Fee Structure'!$B$25,'2. Fee Structure'!$C$25,0)+IF('3. Roster'!G22='2. Fee Structure'!$B$26,'2. Fee Structure'!$C$26,0)+IF('3. Roster'!G22='2. Fee Structure'!$B$27,'2. Fee Structure'!$C$27,0)</f>
        <v>0</v>
      </c>
      <c r="J22" s="252">
        <f ca="1">SUMIF('6. Income'!$E$10:$E$205,'3. Roster'!B22,'6. Income'!$C$10:$C$189)</f>
        <v>0</v>
      </c>
      <c r="K22" s="253">
        <f t="shared" ca="1" si="2"/>
        <v>0</v>
      </c>
    </row>
    <row r="23" spans="2:11" s="2" customFormat="1" ht="15" x14ac:dyDescent="0.2">
      <c r="B23" s="122"/>
      <c r="C23" s="122"/>
      <c r="D23" s="122"/>
      <c r="E23" s="122"/>
      <c r="F23" s="122"/>
      <c r="G23" s="122"/>
      <c r="H23" s="124">
        <v>0</v>
      </c>
      <c r="I23" s="252">
        <f ca="1">SUMIF(MemberCharge,C23,'2. Fee Structure'!$C$11:$C$15)+IF(D23="Yes",'2. Fee Structure'!$C$15,0)+IF(E23="No",'2. Fee Structure'!$C$22,0)+IF(F23='2. Fee Structure'!$B$19,'2. Fee Structure'!$C$19,0)+IF('3. Roster'!F23='2. Fee Structure'!$B$20,'2. Fee Structure'!$C$20,0)+IF('3. Roster'!F23='2. Fee Structure'!$B$21,'2. Fee Structure'!$C$21,0)+IF(G23='2. Fee Structure'!$B$25,'2. Fee Structure'!$C$25,0)+IF('3. Roster'!G23='2. Fee Structure'!$B$26,'2. Fee Structure'!$C$26,0)+IF('3. Roster'!G23='2. Fee Structure'!$B$27,'2. Fee Structure'!$C$27,0)</f>
        <v>0</v>
      </c>
      <c r="J23" s="252">
        <f ca="1">SUMIF('6. Income'!$E$10:$E$205,'3. Roster'!B23,'6. Income'!$C$10:$C$189)</f>
        <v>0</v>
      </c>
      <c r="K23" s="253">
        <f t="shared" ca="1" si="2"/>
        <v>0</v>
      </c>
    </row>
    <row r="24" spans="2:11" s="2" customFormat="1" ht="15" x14ac:dyDescent="0.2">
      <c r="B24" s="122"/>
      <c r="C24" s="122"/>
      <c r="D24" s="122"/>
      <c r="E24" s="122"/>
      <c r="F24" s="122"/>
      <c r="G24" s="122"/>
      <c r="H24" s="124">
        <v>0</v>
      </c>
      <c r="I24" s="252">
        <f ca="1">SUMIF(MemberCharge,C24,'2. Fee Structure'!$C$11:$C$15)+IF(D24="Yes",'2. Fee Structure'!$C$15,0)+IF(E24="No",'2. Fee Structure'!$C$22,0)+IF(F24='2. Fee Structure'!$B$19,'2. Fee Structure'!$C$19,0)+IF('3. Roster'!F24='2. Fee Structure'!$B$20,'2. Fee Structure'!$C$20,0)+IF('3. Roster'!F24='2. Fee Structure'!$B$21,'2. Fee Structure'!$C$21,0)+IF(G24='2. Fee Structure'!$B$25,'2. Fee Structure'!$C$25,0)+IF('3. Roster'!G24='2. Fee Structure'!$B$26,'2. Fee Structure'!$C$26,0)+IF('3. Roster'!G24='2. Fee Structure'!$B$27,'2. Fee Structure'!$C$27,0)</f>
        <v>0</v>
      </c>
      <c r="J24" s="252">
        <f ca="1">SUMIF('6. Income'!$E$10:$E$205,'3. Roster'!B24,'6. Income'!$C$10:$C$189)</f>
        <v>0</v>
      </c>
      <c r="K24" s="253">
        <f t="shared" ca="1" si="2"/>
        <v>0</v>
      </c>
    </row>
    <row r="25" spans="2:11" s="2" customFormat="1" ht="15" x14ac:dyDescent="0.2">
      <c r="B25" s="122"/>
      <c r="C25" s="122"/>
      <c r="D25" s="122"/>
      <c r="E25" s="122"/>
      <c r="F25" s="122"/>
      <c r="G25" s="122"/>
      <c r="H25" s="124">
        <v>0</v>
      </c>
      <c r="I25" s="252">
        <f ca="1">SUMIF(MemberCharge,C25,'2. Fee Structure'!$C$11:$C$15)+IF(D25="Yes",'2. Fee Structure'!$C$15,0)+IF(E25="No",'2. Fee Structure'!$C$22,0)+IF(F25='2. Fee Structure'!$B$19,'2. Fee Structure'!$C$19,0)+IF('3. Roster'!F25='2. Fee Structure'!$B$20,'2. Fee Structure'!$C$20,0)+IF('3. Roster'!F25='2. Fee Structure'!$B$21,'2. Fee Structure'!$C$21,0)+IF(G25='2. Fee Structure'!$B$25,'2. Fee Structure'!$C$25,0)+IF('3. Roster'!G25='2. Fee Structure'!$B$26,'2. Fee Structure'!$C$26,0)+IF('3. Roster'!G25='2. Fee Structure'!$B$27,'2. Fee Structure'!$C$27,0)</f>
        <v>0</v>
      </c>
      <c r="J25" s="252">
        <f ca="1">SUMIF('6. Income'!$E$10:$E$205,'3. Roster'!B25,'6. Income'!$C$10:$C$189)</f>
        <v>0</v>
      </c>
      <c r="K25" s="253">
        <f t="shared" ca="1" si="2"/>
        <v>0</v>
      </c>
    </row>
    <row r="26" spans="2:11" s="2" customFormat="1" ht="15" x14ac:dyDescent="0.2">
      <c r="B26" s="122"/>
      <c r="C26" s="122"/>
      <c r="D26" s="122"/>
      <c r="E26" s="122"/>
      <c r="F26" s="122"/>
      <c r="G26" s="122"/>
      <c r="H26" s="124">
        <v>0</v>
      </c>
      <c r="I26" s="252">
        <f ca="1">SUMIF(MemberCharge,C26,'2. Fee Structure'!$C$11:$C$15)+IF(D26="Yes",'2. Fee Structure'!$C$15,0)+IF(E26="No",'2. Fee Structure'!$C$22,0)+IF(F26='2. Fee Structure'!$B$19,'2. Fee Structure'!$C$19,0)+IF('3. Roster'!F26='2. Fee Structure'!$B$20,'2. Fee Structure'!$C$20,0)+IF('3. Roster'!F26='2. Fee Structure'!$B$21,'2. Fee Structure'!$C$21,0)+IF(G26='2. Fee Structure'!$B$25,'2. Fee Structure'!$C$25,0)+IF('3. Roster'!G26='2. Fee Structure'!$B$26,'2. Fee Structure'!$C$26,0)+IF('3. Roster'!G26='2. Fee Structure'!$B$27,'2. Fee Structure'!$C$27,0)</f>
        <v>0</v>
      </c>
      <c r="J26" s="252">
        <f ca="1">SUMIF('6. Income'!$E$10:$E$205,'3. Roster'!B26,'6. Income'!$C$10:$C$189)</f>
        <v>0</v>
      </c>
      <c r="K26" s="253">
        <f t="shared" ca="1" si="2"/>
        <v>0</v>
      </c>
    </row>
    <row r="27" spans="2:11" s="2" customFormat="1" ht="15" x14ac:dyDescent="0.2">
      <c r="B27" s="122"/>
      <c r="C27" s="122"/>
      <c r="D27" s="122"/>
      <c r="E27" s="122"/>
      <c r="F27" s="122"/>
      <c r="G27" s="122"/>
      <c r="H27" s="124">
        <v>0</v>
      </c>
      <c r="I27" s="252">
        <f ca="1">SUMIF(MemberCharge,C27,'2. Fee Structure'!$C$11:$C$15)+IF(D27="Yes",'2. Fee Structure'!$C$15,0)+IF(E27="No",'2. Fee Structure'!$C$22,0)+IF(F27='2. Fee Structure'!$B$19,'2. Fee Structure'!$C$19,0)+IF('3. Roster'!F27='2. Fee Structure'!$B$20,'2. Fee Structure'!$C$20,0)+IF('3. Roster'!F27='2. Fee Structure'!$B$21,'2. Fee Structure'!$C$21,0)+IF(G27='2. Fee Structure'!$B$25,'2. Fee Structure'!$C$25,0)+IF('3. Roster'!G27='2. Fee Structure'!$B$26,'2. Fee Structure'!$C$26,0)+IF('3. Roster'!G27='2. Fee Structure'!$B$27,'2. Fee Structure'!$C$27,0)</f>
        <v>0</v>
      </c>
      <c r="J27" s="252">
        <f ca="1">SUMIF('6. Income'!$E$10:$E$205,'3. Roster'!B27,'6. Income'!$C$10:$C$189)</f>
        <v>0</v>
      </c>
      <c r="K27" s="253">
        <f t="shared" ca="1" si="2"/>
        <v>0</v>
      </c>
    </row>
    <row r="28" spans="2:11" s="2" customFormat="1" ht="15" x14ac:dyDescent="0.2">
      <c r="B28" s="122"/>
      <c r="C28" s="122"/>
      <c r="D28" s="122"/>
      <c r="E28" s="122"/>
      <c r="F28" s="122"/>
      <c r="G28" s="122"/>
      <c r="H28" s="124">
        <v>0</v>
      </c>
      <c r="I28" s="252">
        <f ca="1">SUMIF(MemberCharge,C28,'2. Fee Structure'!$C$11:$C$15)+IF(D28="Yes",'2. Fee Structure'!$C$15,0)+IF(E28="No",'2. Fee Structure'!$C$22,0)+IF(F28='2. Fee Structure'!$B$19,'2. Fee Structure'!$C$19,0)+IF('3. Roster'!F28='2. Fee Structure'!$B$20,'2. Fee Structure'!$C$20,0)+IF('3. Roster'!F28='2. Fee Structure'!$B$21,'2. Fee Structure'!$C$21,0)+IF(G28='2. Fee Structure'!$B$25,'2. Fee Structure'!$C$25,0)+IF('3. Roster'!G28='2. Fee Structure'!$B$26,'2. Fee Structure'!$C$26,0)+IF('3. Roster'!G28='2. Fee Structure'!$B$27,'2. Fee Structure'!$C$27,0)</f>
        <v>0</v>
      </c>
      <c r="J28" s="252">
        <f ca="1">SUMIF('6. Income'!$E$10:$E$205,'3. Roster'!B28,'6. Income'!$C$10:$C$189)</f>
        <v>0</v>
      </c>
      <c r="K28" s="253">
        <f t="shared" ca="1" si="2"/>
        <v>0</v>
      </c>
    </row>
    <row r="29" spans="2:11" s="2" customFormat="1" ht="15" x14ac:dyDescent="0.2">
      <c r="B29" s="122"/>
      <c r="C29" s="122"/>
      <c r="D29" s="122"/>
      <c r="E29" s="122"/>
      <c r="F29" s="122"/>
      <c r="G29" s="122"/>
      <c r="H29" s="124">
        <v>0</v>
      </c>
      <c r="I29" s="252">
        <f ca="1">SUMIF(MemberCharge,C29,'2. Fee Structure'!$C$11:$C$15)+IF(D29="Yes",'2. Fee Structure'!$C$15,0)+IF(E29="No",'2. Fee Structure'!$C$22,0)+IF(F29='2. Fee Structure'!$B$19,'2. Fee Structure'!$C$19,0)+IF('3. Roster'!F29='2. Fee Structure'!$B$20,'2. Fee Structure'!$C$20,0)+IF('3. Roster'!F29='2. Fee Structure'!$B$21,'2. Fee Structure'!$C$21,0)+IF(G29='2. Fee Structure'!$B$25,'2. Fee Structure'!$C$25,0)+IF('3. Roster'!G29='2. Fee Structure'!$B$26,'2. Fee Structure'!$C$26,0)+IF('3. Roster'!G29='2. Fee Structure'!$B$27,'2. Fee Structure'!$C$27,0)</f>
        <v>0</v>
      </c>
      <c r="J29" s="252">
        <f ca="1">SUMIF('6. Income'!$E$10:$E$205,'3. Roster'!B29,'6. Income'!$C$10:$C$189)</f>
        <v>0</v>
      </c>
      <c r="K29" s="253">
        <f t="shared" ca="1" si="2"/>
        <v>0</v>
      </c>
    </row>
    <row r="30" spans="2:11" s="2" customFormat="1" ht="15" x14ac:dyDescent="0.2">
      <c r="B30" s="122"/>
      <c r="C30" s="122"/>
      <c r="D30" s="122"/>
      <c r="E30" s="122"/>
      <c r="F30" s="122"/>
      <c r="G30" s="122"/>
      <c r="H30" s="124">
        <v>0</v>
      </c>
      <c r="I30" s="252">
        <f ca="1">SUMIF(MemberCharge,C30,'2. Fee Structure'!$C$11:$C$15)+IF(D30="Yes",'2. Fee Structure'!$C$15,0)+IF(E30="No",'2. Fee Structure'!$C$22,0)+IF(F30='2. Fee Structure'!$B$19,'2. Fee Structure'!$C$19,0)+IF('3. Roster'!F30='2. Fee Structure'!$B$20,'2. Fee Structure'!$C$20,0)+IF('3. Roster'!F30='2. Fee Structure'!$B$21,'2. Fee Structure'!$C$21,0)+IF(G30='2. Fee Structure'!$B$25,'2. Fee Structure'!$C$25,0)+IF('3. Roster'!G30='2. Fee Structure'!$B$26,'2. Fee Structure'!$C$26,0)+IF('3. Roster'!G30='2. Fee Structure'!$B$27,'2. Fee Structure'!$C$27,0)</f>
        <v>0</v>
      </c>
      <c r="J30" s="252">
        <f ca="1">SUMIF('6. Income'!$E$10:$E$205,'3. Roster'!B30,'6. Income'!$C$10:$C$189)</f>
        <v>0</v>
      </c>
      <c r="K30" s="253">
        <f t="shared" ca="1" si="2"/>
        <v>0</v>
      </c>
    </row>
    <row r="31" spans="2:11" s="2" customFormat="1" ht="15" x14ac:dyDescent="0.2">
      <c r="B31" s="122"/>
      <c r="C31" s="122"/>
      <c r="D31" s="122"/>
      <c r="E31" s="122"/>
      <c r="F31" s="122"/>
      <c r="G31" s="122"/>
      <c r="H31" s="124">
        <v>0</v>
      </c>
      <c r="I31" s="252">
        <f ca="1">SUMIF(MemberCharge,C31,'2. Fee Structure'!$C$11:$C$15)+IF(D31="Yes",'2. Fee Structure'!$C$15,0)+IF(E31="No",'2. Fee Structure'!$C$22,0)+IF(F31='2. Fee Structure'!$B$19,'2. Fee Structure'!$C$19,0)+IF('3. Roster'!F31='2. Fee Structure'!$B$20,'2. Fee Structure'!$C$20,0)+IF('3. Roster'!F31='2. Fee Structure'!$B$21,'2. Fee Structure'!$C$21,0)+IF(G31='2. Fee Structure'!$B$25,'2. Fee Structure'!$C$25,0)+IF('3. Roster'!G31='2. Fee Structure'!$B$26,'2. Fee Structure'!$C$26,0)+IF('3. Roster'!G31='2. Fee Structure'!$B$27,'2. Fee Structure'!$C$27,0)</f>
        <v>0</v>
      </c>
      <c r="J31" s="252">
        <f ca="1">SUMIF('6. Income'!$E$10:$E$205,'3. Roster'!B31,'6. Income'!$C$10:$C$189)</f>
        <v>0</v>
      </c>
      <c r="K31" s="253">
        <f t="shared" ca="1" si="2"/>
        <v>0</v>
      </c>
    </row>
    <row r="32" spans="2:11" s="2" customFormat="1" ht="15" x14ac:dyDescent="0.2">
      <c r="B32" s="122"/>
      <c r="C32" s="122"/>
      <c r="D32" s="122"/>
      <c r="E32" s="122"/>
      <c r="F32" s="122"/>
      <c r="G32" s="122"/>
      <c r="H32" s="124">
        <v>0</v>
      </c>
      <c r="I32" s="252">
        <f ca="1">SUMIF(MemberCharge,C32,'2. Fee Structure'!$C$11:$C$15)+IF(D32="Yes",'2. Fee Structure'!$C$15,0)+IF(E32="No",'2. Fee Structure'!$C$22,0)+IF(F32='2. Fee Structure'!$B$19,'2. Fee Structure'!$C$19,0)+IF('3. Roster'!F32='2. Fee Structure'!$B$20,'2. Fee Structure'!$C$20,0)+IF('3. Roster'!F32='2. Fee Structure'!$B$21,'2. Fee Structure'!$C$21,0)+IF(G32='2. Fee Structure'!$B$25,'2. Fee Structure'!$C$25,0)+IF('3. Roster'!G32='2. Fee Structure'!$B$26,'2. Fee Structure'!$C$26,0)+IF('3. Roster'!G32='2. Fee Structure'!$B$27,'2. Fee Structure'!$C$27,0)</f>
        <v>0</v>
      </c>
      <c r="J32" s="252">
        <f ca="1">SUMIF('6. Income'!$E$10:$E$205,'3. Roster'!B32,'6. Income'!$C$10:$C$189)</f>
        <v>0</v>
      </c>
      <c r="K32" s="253">
        <f t="shared" ca="1" si="2"/>
        <v>0</v>
      </c>
    </row>
    <row r="33" spans="2:11" s="2" customFormat="1" ht="15" x14ac:dyDescent="0.2">
      <c r="B33" s="122"/>
      <c r="C33" s="122"/>
      <c r="D33" s="122"/>
      <c r="E33" s="122"/>
      <c r="F33" s="122"/>
      <c r="G33" s="122"/>
      <c r="H33" s="124">
        <v>0</v>
      </c>
      <c r="I33" s="252">
        <f ca="1">SUMIF(MemberCharge,C33,'2. Fee Structure'!$C$11:$C$15)+IF(D33="Yes",'2. Fee Structure'!$C$15,0)+IF(E33="No",'2. Fee Structure'!$C$22,0)+IF(F33='2. Fee Structure'!$B$19,'2. Fee Structure'!$C$19,0)+IF('3. Roster'!F33='2. Fee Structure'!$B$20,'2. Fee Structure'!$C$20,0)+IF('3. Roster'!F33='2. Fee Structure'!$B$21,'2. Fee Structure'!$C$21,0)+IF(G33='2. Fee Structure'!$B$25,'2. Fee Structure'!$C$25,0)+IF('3. Roster'!G33='2. Fee Structure'!$B$26,'2. Fee Structure'!$C$26,0)+IF('3. Roster'!G33='2. Fee Structure'!$B$27,'2. Fee Structure'!$C$27,0)</f>
        <v>0</v>
      </c>
      <c r="J33" s="252">
        <f ca="1">SUMIF('6. Income'!$E$10:$E$205,'3. Roster'!B33,'6. Income'!$C$10:$C$189)</f>
        <v>0</v>
      </c>
      <c r="K33" s="253">
        <f t="shared" ca="1" si="2"/>
        <v>0</v>
      </c>
    </row>
    <row r="34" spans="2:11" s="2" customFormat="1" ht="15" x14ac:dyDescent="0.2">
      <c r="B34" s="122"/>
      <c r="C34" s="122"/>
      <c r="D34" s="122"/>
      <c r="E34" s="122"/>
      <c r="F34" s="122"/>
      <c r="G34" s="122"/>
      <c r="H34" s="124">
        <v>0</v>
      </c>
      <c r="I34" s="252">
        <f ca="1">SUMIF(MemberCharge,C34,'2. Fee Structure'!$C$11:$C$15)+IF(D34="Yes",'2. Fee Structure'!$C$15,0)+IF(E34="No",'2. Fee Structure'!$C$22,0)+IF(F34='2. Fee Structure'!$B$19,'2. Fee Structure'!$C$19,0)+IF('3. Roster'!F34='2. Fee Structure'!$B$20,'2. Fee Structure'!$C$20,0)+IF('3. Roster'!F34='2. Fee Structure'!$B$21,'2. Fee Structure'!$C$21,0)+IF(G34='2. Fee Structure'!$B$25,'2. Fee Structure'!$C$25,0)+IF('3. Roster'!G34='2. Fee Structure'!$B$26,'2. Fee Structure'!$C$26,0)+IF('3. Roster'!G34='2. Fee Structure'!$B$27,'2. Fee Structure'!$C$27,0)</f>
        <v>0</v>
      </c>
      <c r="J34" s="252">
        <f ca="1">SUMIF('6. Income'!$E$10:$E$205,'3. Roster'!B34,'6. Income'!$C$10:$C$189)</f>
        <v>0</v>
      </c>
      <c r="K34" s="253">
        <f t="shared" ca="1" si="2"/>
        <v>0</v>
      </c>
    </row>
    <row r="35" spans="2:11" s="2" customFormat="1" ht="15" x14ac:dyDescent="0.2">
      <c r="B35" s="122"/>
      <c r="C35" s="122"/>
      <c r="D35" s="122"/>
      <c r="E35" s="122"/>
      <c r="F35" s="122"/>
      <c r="G35" s="122"/>
      <c r="H35" s="124">
        <v>0</v>
      </c>
      <c r="I35" s="252">
        <f ca="1">SUMIF(MemberCharge,C35,'2. Fee Structure'!$C$11:$C$15)+IF(D35="Yes",'2. Fee Structure'!$C$15,0)+IF(E35="No",'2. Fee Structure'!$C$22,0)+IF(F35='2. Fee Structure'!$B$19,'2. Fee Structure'!$C$19,0)+IF('3. Roster'!F35='2. Fee Structure'!$B$20,'2. Fee Structure'!$C$20,0)+IF('3. Roster'!F35='2. Fee Structure'!$B$21,'2. Fee Structure'!$C$21,0)+IF(G35='2. Fee Structure'!$B$25,'2. Fee Structure'!$C$25,0)+IF('3. Roster'!G35='2. Fee Structure'!$B$26,'2. Fee Structure'!$C$26,0)+IF('3. Roster'!G35='2. Fee Structure'!$B$27,'2. Fee Structure'!$C$27,0)</f>
        <v>0</v>
      </c>
      <c r="J35" s="252">
        <f ca="1">SUMIF('6. Income'!$E$10:$E$205,'3. Roster'!B35,'6. Income'!$C$10:$C$189)</f>
        <v>0</v>
      </c>
      <c r="K35" s="253">
        <f t="shared" ca="1" si="2"/>
        <v>0</v>
      </c>
    </row>
    <row r="36" spans="2:11" s="2" customFormat="1" ht="15" x14ac:dyDescent="0.2">
      <c r="B36" s="122"/>
      <c r="C36" s="122"/>
      <c r="D36" s="122"/>
      <c r="E36" s="122"/>
      <c r="F36" s="122"/>
      <c r="G36" s="122"/>
      <c r="H36" s="124">
        <v>0</v>
      </c>
      <c r="I36" s="252">
        <f ca="1">SUMIF(MemberCharge,C36,'2. Fee Structure'!$C$11:$C$15)+IF(D36="Yes",'2. Fee Structure'!$C$15,0)+IF(E36="No",'2. Fee Structure'!$C$22,0)+IF(F36='2. Fee Structure'!$B$19,'2. Fee Structure'!$C$19,0)+IF('3. Roster'!F36='2. Fee Structure'!$B$20,'2. Fee Structure'!$C$20,0)+IF('3. Roster'!F36='2. Fee Structure'!$B$21,'2. Fee Structure'!$C$21,0)+IF(G36='2. Fee Structure'!$B$25,'2. Fee Structure'!$C$25,0)+IF('3. Roster'!G36='2. Fee Structure'!$B$26,'2. Fee Structure'!$C$26,0)+IF('3. Roster'!G36='2. Fee Structure'!$B$27,'2. Fee Structure'!$C$27,0)</f>
        <v>0</v>
      </c>
      <c r="J36" s="252">
        <f ca="1">SUMIF('6. Income'!$E$10:$E$205,'3. Roster'!B36,'6. Income'!$C$10:$C$189)</f>
        <v>0</v>
      </c>
      <c r="K36" s="253">
        <f t="shared" ca="1" si="2"/>
        <v>0</v>
      </c>
    </row>
    <row r="37" spans="2:11" s="2" customFormat="1" ht="15" x14ac:dyDescent="0.2">
      <c r="B37" s="122"/>
      <c r="C37" s="122"/>
      <c r="D37" s="122"/>
      <c r="E37" s="122"/>
      <c r="F37" s="122"/>
      <c r="G37" s="122"/>
      <c r="H37" s="124">
        <v>0</v>
      </c>
      <c r="I37" s="252">
        <f ca="1">SUMIF(MemberCharge,C37,'2. Fee Structure'!$C$11:$C$15)+IF(D37="Yes",'2. Fee Structure'!$C$15,0)+IF(E37="No",'2. Fee Structure'!$C$22,0)+IF(F37='2. Fee Structure'!$B$19,'2. Fee Structure'!$C$19,0)+IF('3. Roster'!F37='2. Fee Structure'!$B$20,'2. Fee Structure'!$C$20,0)+IF('3. Roster'!F37='2. Fee Structure'!$B$21,'2. Fee Structure'!$C$21,0)+IF(G37='2. Fee Structure'!$B$25,'2. Fee Structure'!$C$25,0)+IF('3. Roster'!G37='2. Fee Structure'!$B$26,'2. Fee Structure'!$C$26,0)+IF('3. Roster'!G37='2. Fee Structure'!$B$27,'2. Fee Structure'!$C$27,0)</f>
        <v>0</v>
      </c>
      <c r="J37" s="252">
        <f ca="1">SUMIF('6. Income'!$E$10:$E$205,'3. Roster'!B37,'6. Income'!$C$10:$C$189)</f>
        <v>0</v>
      </c>
      <c r="K37" s="253">
        <f t="shared" ca="1" si="2"/>
        <v>0</v>
      </c>
    </row>
    <row r="38" spans="2:11" s="2" customFormat="1" ht="15" x14ac:dyDescent="0.2">
      <c r="B38" s="122"/>
      <c r="C38" s="122"/>
      <c r="D38" s="122"/>
      <c r="E38" s="122"/>
      <c r="F38" s="122"/>
      <c r="G38" s="122"/>
      <c r="H38" s="124">
        <v>0</v>
      </c>
      <c r="I38" s="252">
        <f ca="1">SUMIF(MemberCharge,C38,'2. Fee Structure'!$C$11:$C$15)+IF(D38="Yes",'2. Fee Structure'!$C$15,0)+IF(E38="No",'2. Fee Structure'!$C$22,0)+IF(F38='2. Fee Structure'!$B$19,'2. Fee Structure'!$C$19,0)+IF('3. Roster'!F38='2. Fee Structure'!$B$20,'2. Fee Structure'!$C$20,0)+IF('3. Roster'!F38='2. Fee Structure'!$B$21,'2. Fee Structure'!$C$21,0)+IF(G38='2. Fee Structure'!$B$25,'2. Fee Structure'!$C$25,0)+IF('3. Roster'!G38='2. Fee Structure'!$B$26,'2. Fee Structure'!$C$26,0)+IF('3. Roster'!G38='2. Fee Structure'!$B$27,'2. Fee Structure'!$C$27,0)</f>
        <v>0</v>
      </c>
      <c r="J38" s="252">
        <f ca="1">SUMIF('6. Income'!$E$10:$E$205,'3. Roster'!B38,'6. Income'!$C$10:$C$189)</f>
        <v>0</v>
      </c>
      <c r="K38" s="253">
        <f t="shared" ca="1" si="2"/>
        <v>0</v>
      </c>
    </row>
    <row r="39" spans="2:11" s="2" customFormat="1" ht="15" x14ac:dyDescent="0.2">
      <c r="B39" s="122"/>
      <c r="C39" s="122"/>
      <c r="D39" s="122"/>
      <c r="E39" s="122"/>
      <c r="F39" s="122"/>
      <c r="G39" s="122"/>
      <c r="H39" s="124">
        <v>0</v>
      </c>
      <c r="I39" s="252">
        <f ca="1">SUMIF(MemberCharge,C39,'2. Fee Structure'!$C$11:$C$15)+IF(D39="Yes",'2. Fee Structure'!$C$15,0)+IF(E39="No",'2. Fee Structure'!$C$22,0)+IF(F39='2. Fee Structure'!$B$19,'2. Fee Structure'!$C$19,0)+IF('3. Roster'!F39='2. Fee Structure'!$B$20,'2. Fee Structure'!$C$20,0)+IF('3. Roster'!F39='2. Fee Structure'!$B$21,'2. Fee Structure'!$C$21,0)+IF(G39='2. Fee Structure'!$B$25,'2. Fee Structure'!$C$25,0)+IF('3. Roster'!G39='2. Fee Structure'!$B$26,'2. Fee Structure'!$C$26,0)+IF('3. Roster'!G39='2. Fee Structure'!$B$27,'2. Fee Structure'!$C$27,0)</f>
        <v>0</v>
      </c>
      <c r="J39" s="252">
        <f ca="1">SUMIF('6. Income'!$E$10:$E$205,'3. Roster'!B39,'6. Income'!$C$10:$C$189)</f>
        <v>0</v>
      </c>
      <c r="K39" s="253">
        <f t="shared" ca="1" si="2"/>
        <v>0</v>
      </c>
    </row>
    <row r="40" spans="2:11" s="2" customFormat="1" ht="15" x14ac:dyDescent="0.2">
      <c r="B40" s="122"/>
      <c r="C40" s="122"/>
      <c r="D40" s="122"/>
      <c r="E40" s="122"/>
      <c r="F40" s="122"/>
      <c r="G40" s="122"/>
      <c r="H40" s="124">
        <v>0</v>
      </c>
      <c r="I40" s="252">
        <f ca="1">SUMIF(MemberCharge,C40,'2. Fee Structure'!$C$11:$C$15)+IF(D40="Yes",'2. Fee Structure'!$C$15,0)+IF(E40="No",'2. Fee Structure'!$C$22,0)+IF(F40='2. Fee Structure'!$B$19,'2. Fee Structure'!$C$19,0)+IF('3. Roster'!F40='2. Fee Structure'!$B$20,'2. Fee Structure'!$C$20,0)+IF('3. Roster'!F40='2. Fee Structure'!$B$21,'2. Fee Structure'!$C$21,0)+IF(G40='2. Fee Structure'!$B$25,'2. Fee Structure'!$C$25,0)+IF('3. Roster'!G40='2. Fee Structure'!$B$26,'2. Fee Structure'!$C$26,0)+IF('3. Roster'!G40='2. Fee Structure'!$B$27,'2. Fee Structure'!$C$27,0)</f>
        <v>0</v>
      </c>
      <c r="J40" s="252">
        <f ca="1">SUMIF('6. Income'!$E$10:$E$205,'3. Roster'!B40,'6. Income'!$C$10:$C$189)</f>
        <v>0</v>
      </c>
      <c r="K40" s="253">
        <f t="shared" ca="1" si="2"/>
        <v>0</v>
      </c>
    </row>
    <row r="41" spans="2:11" s="2" customFormat="1" ht="15" x14ac:dyDescent="0.2">
      <c r="B41" s="122"/>
      <c r="C41" s="122"/>
      <c r="D41" s="122"/>
      <c r="E41" s="122"/>
      <c r="F41" s="122"/>
      <c r="G41" s="122"/>
      <c r="H41" s="124">
        <v>0</v>
      </c>
      <c r="I41" s="252">
        <f ca="1">SUMIF(MemberCharge,C41,'2. Fee Structure'!$C$11:$C$15)+IF(D41="Yes",'2. Fee Structure'!$C$15,0)+IF(E41="No",'2. Fee Structure'!$C$22,0)+IF(F41='2. Fee Structure'!$B$19,'2. Fee Structure'!$C$19,0)+IF('3. Roster'!F41='2. Fee Structure'!$B$20,'2. Fee Structure'!$C$20,0)+IF('3. Roster'!F41='2. Fee Structure'!$B$21,'2. Fee Structure'!$C$21,0)+IF(G41='2. Fee Structure'!$B$25,'2. Fee Structure'!$C$25,0)+IF('3. Roster'!G41='2. Fee Structure'!$B$26,'2. Fee Structure'!$C$26,0)+IF('3. Roster'!G41='2. Fee Structure'!$B$27,'2. Fee Structure'!$C$27,0)</f>
        <v>0</v>
      </c>
      <c r="J41" s="252">
        <f ca="1">SUMIF('6. Income'!$E$10:$E$205,'3. Roster'!B41,'6. Income'!$C$10:$C$189)</f>
        <v>0</v>
      </c>
      <c r="K41" s="253">
        <f t="shared" ca="1" si="2"/>
        <v>0</v>
      </c>
    </row>
    <row r="42" spans="2:11" s="2" customFormat="1" ht="15" x14ac:dyDescent="0.2">
      <c r="B42" s="122"/>
      <c r="C42" s="122"/>
      <c r="D42" s="122"/>
      <c r="E42" s="122"/>
      <c r="F42" s="122"/>
      <c r="G42" s="122"/>
      <c r="H42" s="124">
        <v>0</v>
      </c>
      <c r="I42" s="252">
        <f ca="1">SUMIF(MemberCharge,C42,'2. Fee Structure'!$C$11:$C$15)+IF(D42="Yes",'2. Fee Structure'!$C$15,0)+IF(E42="No",'2. Fee Structure'!$C$22,0)+IF(F42='2. Fee Structure'!$B$19,'2. Fee Structure'!$C$19,0)+IF('3. Roster'!F42='2. Fee Structure'!$B$20,'2. Fee Structure'!$C$20,0)+IF('3. Roster'!F42='2. Fee Structure'!$B$21,'2. Fee Structure'!$C$21,0)+IF(G42='2. Fee Structure'!$B$25,'2. Fee Structure'!$C$25,0)+IF('3. Roster'!G42='2. Fee Structure'!$B$26,'2. Fee Structure'!$C$26,0)+IF('3. Roster'!G42='2. Fee Structure'!$B$27,'2. Fee Structure'!$C$27,0)</f>
        <v>0</v>
      </c>
      <c r="J42" s="252">
        <f ca="1">SUMIF('6. Income'!$E$10:$E$205,'3. Roster'!B42,'6. Income'!$C$10:$C$189)</f>
        <v>0</v>
      </c>
      <c r="K42" s="253">
        <f t="shared" ca="1" si="2"/>
        <v>0</v>
      </c>
    </row>
    <row r="43" spans="2:11" s="2" customFormat="1" ht="15" x14ac:dyDescent="0.2">
      <c r="B43" s="122"/>
      <c r="C43" s="122"/>
      <c r="D43" s="122"/>
      <c r="E43" s="122"/>
      <c r="F43" s="122"/>
      <c r="G43" s="122"/>
      <c r="H43" s="124">
        <v>0</v>
      </c>
      <c r="I43" s="252">
        <f ca="1">SUMIF(MemberCharge,C43,'2. Fee Structure'!$C$11:$C$15)+IF(D43="Yes",'2. Fee Structure'!$C$15,0)+IF(E43="No",'2. Fee Structure'!$C$22,0)+IF(F43='2. Fee Structure'!$B$19,'2. Fee Structure'!$C$19,0)+IF('3. Roster'!F43='2. Fee Structure'!$B$20,'2. Fee Structure'!$C$20,0)+IF('3. Roster'!F43='2. Fee Structure'!$B$21,'2. Fee Structure'!$C$21,0)+IF(G43='2. Fee Structure'!$B$25,'2. Fee Structure'!$C$25,0)+IF('3. Roster'!G43='2. Fee Structure'!$B$26,'2. Fee Structure'!$C$26,0)+IF('3. Roster'!G43='2. Fee Structure'!$B$27,'2. Fee Structure'!$C$27,0)</f>
        <v>0</v>
      </c>
      <c r="J43" s="252">
        <f ca="1">SUMIF('6. Income'!$E$10:$E$205,'3. Roster'!B43,'6. Income'!$C$10:$C$189)</f>
        <v>0</v>
      </c>
      <c r="K43" s="253">
        <f t="shared" ca="1" si="2"/>
        <v>0</v>
      </c>
    </row>
    <row r="44" spans="2:11" s="2" customFormat="1" ht="15" x14ac:dyDescent="0.2">
      <c r="B44" s="122"/>
      <c r="C44" s="122"/>
      <c r="D44" s="122"/>
      <c r="E44" s="122"/>
      <c r="F44" s="122"/>
      <c r="G44" s="122"/>
      <c r="H44" s="124">
        <v>0</v>
      </c>
      <c r="I44" s="252">
        <f ca="1">SUMIF(MemberCharge,C44,'2. Fee Structure'!$C$11:$C$15)+IF(D44="Yes",'2. Fee Structure'!$C$15,0)+IF(E44="No",'2. Fee Structure'!$C$22,0)+IF(F44='2. Fee Structure'!$B$19,'2. Fee Structure'!$C$19,0)+IF('3. Roster'!F44='2. Fee Structure'!$B$20,'2. Fee Structure'!$C$20,0)+IF('3. Roster'!F44='2. Fee Structure'!$B$21,'2. Fee Structure'!$C$21,0)+IF(G44='2. Fee Structure'!$B$25,'2. Fee Structure'!$C$25,0)+IF('3. Roster'!G44='2. Fee Structure'!$B$26,'2. Fee Structure'!$C$26,0)+IF('3. Roster'!G44='2. Fee Structure'!$B$27,'2. Fee Structure'!$C$27,0)</f>
        <v>0</v>
      </c>
      <c r="J44" s="252">
        <f ca="1">SUMIF('6. Income'!$E$10:$E$205,'3. Roster'!B44,'6. Income'!$C$10:$C$189)</f>
        <v>0</v>
      </c>
      <c r="K44" s="253">
        <f t="shared" ca="1" si="2"/>
        <v>0</v>
      </c>
    </row>
    <row r="45" spans="2:11" s="2" customFormat="1" ht="15" x14ac:dyDescent="0.2">
      <c r="B45" s="122"/>
      <c r="C45" s="122"/>
      <c r="D45" s="122"/>
      <c r="E45" s="122"/>
      <c r="F45" s="122"/>
      <c r="G45" s="122"/>
      <c r="H45" s="124">
        <v>0</v>
      </c>
      <c r="I45" s="252">
        <f ca="1">SUMIF(MemberCharge,C45,'2. Fee Structure'!$C$11:$C$15)+IF(D45="Yes",'2. Fee Structure'!$C$15,0)+IF(E45="No",'2. Fee Structure'!$C$22,0)+IF(F45='2. Fee Structure'!$B$19,'2. Fee Structure'!$C$19,0)+IF('3. Roster'!F45='2. Fee Structure'!$B$20,'2. Fee Structure'!$C$20,0)+IF('3. Roster'!F45='2. Fee Structure'!$B$21,'2. Fee Structure'!$C$21,0)+IF(G45='2. Fee Structure'!$B$25,'2. Fee Structure'!$C$25,0)+IF('3. Roster'!G45='2. Fee Structure'!$B$26,'2. Fee Structure'!$C$26,0)+IF('3. Roster'!G45='2. Fee Structure'!$B$27,'2. Fee Structure'!$C$27,0)</f>
        <v>0</v>
      </c>
      <c r="J45" s="252">
        <f ca="1">SUMIF('6. Income'!$E$10:$E$205,'3. Roster'!B45,'6. Income'!$C$10:$C$189)</f>
        <v>0</v>
      </c>
      <c r="K45" s="253">
        <f t="shared" ca="1" si="2"/>
        <v>0</v>
      </c>
    </row>
    <row r="46" spans="2:11" s="2" customFormat="1" ht="15" x14ac:dyDescent="0.2">
      <c r="B46" s="122"/>
      <c r="C46" s="122"/>
      <c r="D46" s="122"/>
      <c r="E46" s="122"/>
      <c r="F46" s="122"/>
      <c r="G46" s="122"/>
      <c r="H46" s="124">
        <v>0</v>
      </c>
      <c r="I46" s="252">
        <f ca="1">SUMIF(MemberCharge,C46,'2. Fee Structure'!$C$11:$C$15)+IF(D46="Yes",'2. Fee Structure'!$C$15,0)+IF(E46="No",'2. Fee Structure'!$C$22,0)+IF(F46='2. Fee Structure'!$B$19,'2. Fee Structure'!$C$19,0)+IF('3. Roster'!F46='2. Fee Structure'!$B$20,'2. Fee Structure'!$C$20,0)+IF('3. Roster'!F46='2. Fee Structure'!$B$21,'2. Fee Structure'!$C$21,0)+IF(G46='2. Fee Structure'!$B$25,'2. Fee Structure'!$C$25,0)+IF('3. Roster'!G46='2. Fee Structure'!$B$26,'2. Fee Structure'!$C$26,0)+IF('3. Roster'!G46='2. Fee Structure'!$B$27,'2. Fee Structure'!$C$27,0)</f>
        <v>0</v>
      </c>
      <c r="J46" s="252">
        <f ca="1">SUMIF('6. Income'!$E$10:$E$205,'3. Roster'!B46,'6. Income'!$C$10:$C$189)</f>
        <v>0</v>
      </c>
      <c r="K46" s="253">
        <f t="shared" ca="1" si="2"/>
        <v>0</v>
      </c>
    </row>
    <row r="47" spans="2:11" s="2" customFormat="1" ht="15" x14ac:dyDescent="0.2">
      <c r="B47" s="122"/>
      <c r="C47" s="122"/>
      <c r="D47" s="122"/>
      <c r="E47" s="122"/>
      <c r="F47" s="122"/>
      <c r="G47" s="122"/>
      <c r="H47" s="124">
        <v>0</v>
      </c>
      <c r="I47" s="252">
        <f ca="1">SUMIF(MemberCharge,C47,'2. Fee Structure'!$C$11:$C$15)+IF(D47="Yes",'2. Fee Structure'!$C$15,0)+IF(E47="No",'2. Fee Structure'!$C$22,0)+IF(F47='2. Fee Structure'!$B$19,'2. Fee Structure'!$C$19,0)+IF('3. Roster'!F47='2. Fee Structure'!$B$20,'2. Fee Structure'!$C$20,0)+IF('3. Roster'!F47='2. Fee Structure'!$B$21,'2. Fee Structure'!$C$21,0)+IF(G47='2. Fee Structure'!$B$25,'2. Fee Structure'!$C$25,0)+IF('3. Roster'!G47='2. Fee Structure'!$B$26,'2. Fee Structure'!$C$26,0)+IF('3. Roster'!G47='2. Fee Structure'!$B$27,'2. Fee Structure'!$C$27,0)</f>
        <v>0</v>
      </c>
      <c r="J47" s="252">
        <f ca="1">SUMIF('6. Income'!$E$10:$E$205,'3. Roster'!B47,'6. Income'!$C$10:$C$189)</f>
        <v>0</v>
      </c>
      <c r="K47" s="253">
        <f t="shared" ca="1" si="2"/>
        <v>0</v>
      </c>
    </row>
    <row r="48" spans="2:11" s="2" customFormat="1" ht="15" x14ac:dyDescent="0.2">
      <c r="B48" s="122"/>
      <c r="C48" s="122"/>
      <c r="D48" s="122"/>
      <c r="E48" s="122"/>
      <c r="F48" s="122"/>
      <c r="G48" s="122"/>
      <c r="H48" s="124">
        <v>0</v>
      </c>
      <c r="I48" s="252">
        <f ca="1">SUMIF(MemberCharge,C48,'2. Fee Structure'!$C$11:$C$15)+IF(D48="Yes",'2. Fee Structure'!$C$15,0)+IF(E48="No",'2. Fee Structure'!$C$22,0)+IF(F48='2. Fee Structure'!$B$19,'2. Fee Structure'!$C$19,0)+IF('3. Roster'!F48='2. Fee Structure'!$B$20,'2. Fee Structure'!$C$20,0)+IF('3. Roster'!F48='2. Fee Structure'!$B$21,'2. Fee Structure'!$C$21,0)+IF(G48='2. Fee Structure'!$B$25,'2. Fee Structure'!$C$25,0)+IF('3. Roster'!G48='2. Fee Structure'!$B$26,'2. Fee Structure'!$C$26,0)+IF('3. Roster'!G48='2. Fee Structure'!$B$27,'2. Fee Structure'!$C$27,0)</f>
        <v>0</v>
      </c>
      <c r="J48" s="252">
        <f ca="1">SUMIF('6. Income'!$E$10:$E$205,'3. Roster'!B48,'6. Income'!$C$10:$C$189)</f>
        <v>0</v>
      </c>
      <c r="K48" s="253">
        <f t="shared" ca="1" si="2"/>
        <v>0</v>
      </c>
    </row>
    <row r="49" spans="2:11" ht="15" x14ac:dyDescent="0.2">
      <c r="B49" s="122"/>
      <c r="C49" s="122"/>
      <c r="D49" s="122"/>
      <c r="E49" s="122"/>
      <c r="F49" s="122"/>
      <c r="G49" s="122"/>
      <c r="H49" s="124">
        <v>0</v>
      </c>
      <c r="I49" s="252">
        <f ca="1">SUMIF(MemberCharge,C49,'2. Fee Structure'!$C$11:$C$15)+IF(D49="Yes",'2. Fee Structure'!$C$15,0)+IF(E49="No",'2. Fee Structure'!$C$22,0)+IF(F49='2. Fee Structure'!$B$19,'2. Fee Structure'!$C$19,0)+IF('3. Roster'!F49='2. Fee Structure'!$B$20,'2. Fee Structure'!$C$20,0)+IF('3. Roster'!F49='2. Fee Structure'!$B$21,'2. Fee Structure'!$C$21,0)+IF(G49='2. Fee Structure'!$B$25,'2. Fee Structure'!$C$25,0)+IF('3. Roster'!G49='2. Fee Structure'!$B$26,'2. Fee Structure'!$C$26,0)+IF('3. Roster'!G49='2. Fee Structure'!$B$27,'2. Fee Structure'!$C$27,0)</f>
        <v>0</v>
      </c>
      <c r="J49" s="252">
        <f ca="1">SUMIF('6. Income'!$E$10:$E$205,'3. Roster'!B49,'6. Income'!$C$10:$C$189)</f>
        <v>0</v>
      </c>
      <c r="K49" s="253">
        <f t="shared" ca="1" si="2"/>
        <v>0</v>
      </c>
    </row>
    <row r="50" spans="2:11" ht="15" x14ac:dyDescent="0.2">
      <c r="B50" s="122"/>
      <c r="C50" s="122"/>
      <c r="D50" s="122"/>
      <c r="E50" s="122"/>
      <c r="F50" s="122"/>
      <c r="G50" s="122"/>
      <c r="H50" s="124">
        <v>0</v>
      </c>
      <c r="I50" s="252">
        <f ca="1">SUMIF(MemberCharge,C50,'2. Fee Structure'!$C$11:$C$15)+IF(D50="Yes",'2. Fee Structure'!$C$15,0)+IF(E50="No",'2. Fee Structure'!$C$22,0)+IF(F50='2. Fee Structure'!$B$19,'2. Fee Structure'!$C$19,0)+IF('3. Roster'!F50='2. Fee Structure'!$B$20,'2. Fee Structure'!$C$20,0)+IF('3. Roster'!F50='2. Fee Structure'!$B$21,'2. Fee Structure'!$C$21,0)+IF(G50='2. Fee Structure'!$B$25,'2. Fee Structure'!$C$25,0)+IF('3. Roster'!G50='2. Fee Structure'!$B$26,'2. Fee Structure'!$C$26,0)+IF('3. Roster'!G50='2. Fee Structure'!$B$27,'2. Fee Structure'!$C$27,0)</f>
        <v>0</v>
      </c>
      <c r="J50" s="252">
        <f ca="1">SUMIF('6. Income'!$E$10:$E$205,'3. Roster'!B50,'6. Income'!$C$10:$C$189)</f>
        <v>0</v>
      </c>
      <c r="K50" s="253">
        <f t="shared" ca="1" si="2"/>
        <v>0</v>
      </c>
    </row>
    <row r="51" spans="2:11" ht="15" x14ac:dyDescent="0.2">
      <c r="B51" s="122"/>
      <c r="C51" s="122"/>
      <c r="D51" s="122"/>
      <c r="E51" s="122"/>
      <c r="F51" s="122"/>
      <c r="G51" s="122"/>
      <c r="H51" s="124">
        <v>0</v>
      </c>
      <c r="I51" s="252">
        <f ca="1">SUMIF(MemberCharge,C51,'2. Fee Structure'!$C$11:$C$15)+IF(D51="Yes",'2. Fee Structure'!$C$15,0)+IF(E51="No",'2. Fee Structure'!$C$22,0)+IF(F51='2. Fee Structure'!$B$19,'2. Fee Structure'!$C$19,0)+IF('3. Roster'!F51='2. Fee Structure'!$B$20,'2. Fee Structure'!$C$20,0)+IF('3. Roster'!F51='2. Fee Structure'!$B$21,'2. Fee Structure'!$C$21,0)+IF(G51='2. Fee Structure'!$B$25,'2. Fee Structure'!$C$25,0)+IF('3. Roster'!G51='2. Fee Structure'!$B$26,'2. Fee Structure'!$C$26,0)+IF('3. Roster'!G51='2. Fee Structure'!$B$27,'2. Fee Structure'!$C$27,0)</f>
        <v>0</v>
      </c>
      <c r="J51" s="252">
        <f ca="1">SUMIF('6. Income'!$E$10:$E$205,'3. Roster'!B51,'6. Income'!$C$10:$C$189)</f>
        <v>0</v>
      </c>
      <c r="K51" s="253">
        <f t="shared" ca="1" si="2"/>
        <v>0</v>
      </c>
    </row>
    <row r="52" spans="2:11" ht="15" x14ac:dyDescent="0.2">
      <c r="B52" s="122"/>
      <c r="C52" s="122"/>
      <c r="D52" s="122"/>
      <c r="E52" s="122"/>
      <c r="F52" s="122"/>
      <c r="G52" s="122"/>
      <c r="H52" s="124">
        <v>0</v>
      </c>
      <c r="I52" s="252">
        <f ca="1">SUMIF(MemberCharge,C52,'2. Fee Structure'!$C$11:$C$15)+IF(D52="Yes",'2. Fee Structure'!$C$15,0)+IF(E52="No",'2. Fee Structure'!$C$22,0)+IF(F52='2. Fee Structure'!$B$19,'2. Fee Structure'!$C$19,0)+IF('3. Roster'!F52='2. Fee Structure'!$B$20,'2. Fee Structure'!$C$20,0)+IF('3. Roster'!F52='2. Fee Structure'!$B$21,'2. Fee Structure'!$C$21,0)+IF(G52='2. Fee Structure'!$B$25,'2. Fee Structure'!$C$25,0)+IF('3. Roster'!G52='2. Fee Structure'!$B$26,'2. Fee Structure'!$C$26,0)+IF('3. Roster'!G52='2. Fee Structure'!$B$27,'2. Fee Structure'!$C$27,0)</f>
        <v>0</v>
      </c>
      <c r="J52" s="252">
        <f ca="1">SUMIF('6. Income'!$E$10:$E$205,'3. Roster'!B52,'6. Income'!$C$10:$C$189)</f>
        <v>0</v>
      </c>
      <c r="K52" s="253">
        <f t="shared" ca="1" si="2"/>
        <v>0</v>
      </c>
    </row>
    <row r="53" spans="2:11" ht="15" x14ac:dyDescent="0.2">
      <c r="B53" s="122"/>
      <c r="C53" s="122"/>
      <c r="D53" s="122"/>
      <c r="E53" s="122"/>
      <c r="F53" s="122"/>
      <c r="G53" s="122"/>
      <c r="H53" s="124">
        <v>0</v>
      </c>
      <c r="I53" s="252">
        <f ca="1">SUMIF(MemberCharge,C53,'2. Fee Structure'!$C$11:$C$15)+IF(D53="Yes",'2. Fee Structure'!$C$15,0)+IF(E53="No",'2. Fee Structure'!$C$22,0)+IF(F53='2. Fee Structure'!$B$19,'2. Fee Structure'!$C$19,0)+IF('3. Roster'!F53='2. Fee Structure'!$B$20,'2. Fee Structure'!$C$20,0)+IF('3. Roster'!F53='2. Fee Structure'!$B$21,'2. Fee Structure'!$C$21,0)+IF(G53='2. Fee Structure'!$B$25,'2. Fee Structure'!$C$25,0)+IF('3. Roster'!G53='2. Fee Structure'!$B$26,'2. Fee Structure'!$C$26,0)+IF('3. Roster'!G53='2. Fee Structure'!$B$27,'2. Fee Structure'!$C$27,0)</f>
        <v>0</v>
      </c>
      <c r="J53" s="252">
        <f ca="1">SUMIF('6. Income'!$E$10:$E$205,'3. Roster'!B53,'6. Income'!$C$10:$C$189)</f>
        <v>0</v>
      </c>
      <c r="K53" s="253">
        <f t="shared" ca="1" si="2"/>
        <v>0</v>
      </c>
    </row>
    <row r="54" spans="2:11" ht="15" x14ac:dyDescent="0.2">
      <c r="B54" s="122"/>
      <c r="C54" s="122"/>
      <c r="D54" s="122"/>
      <c r="E54" s="122"/>
      <c r="F54" s="122"/>
      <c r="G54" s="122"/>
      <c r="H54" s="124">
        <v>0</v>
      </c>
      <c r="I54" s="252">
        <f ca="1">SUMIF(MemberCharge,C54,'2. Fee Structure'!$C$11:$C$15)+IF(D54="Yes",'2. Fee Structure'!$C$15,0)+IF(E54="No",'2. Fee Structure'!$C$22,0)+IF(F54='2. Fee Structure'!$B$19,'2. Fee Structure'!$C$19,0)+IF('3. Roster'!F54='2. Fee Structure'!$B$20,'2. Fee Structure'!$C$20,0)+IF('3. Roster'!F54='2. Fee Structure'!$B$21,'2. Fee Structure'!$C$21,0)+IF(G54='2. Fee Structure'!$B$25,'2. Fee Structure'!$C$25,0)+IF('3. Roster'!G54='2. Fee Structure'!$B$26,'2. Fee Structure'!$C$26,0)+IF('3. Roster'!G54='2. Fee Structure'!$B$27,'2. Fee Structure'!$C$27,0)</f>
        <v>0</v>
      </c>
      <c r="J54" s="252">
        <f ca="1">SUMIF('6. Income'!$E$10:$E$205,'3. Roster'!B54,'6. Income'!$C$10:$C$189)</f>
        <v>0</v>
      </c>
      <c r="K54" s="253">
        <f t="shared" ca="1" si="2"/>
        <v>0</v>
      </c>
    </row>
    <row r="55" spans="2:11" ht="15" x14ac:dyDescent="0.2">
      <c r="B55" s="122"/>
      <c r="C55" s="122"/>
      <c r="D55" s="122"/>
      <c r="E55" s="122"/>
      <c r="F55" s="122"/>
      <c r="G55" s="122"/>
      <c r="H55" s="124">
        <v>0</v>
      </c>
      <c r="I55" s="252">
        <f ca="1">SUMIF(MemberCharge,C55,'2. Fee Structure'!$C$11:$C$15)+IF(D55="Yes",'2. Fee Structure'!$C$15,0)+IF(E55="No",'2. Fee Structure'!$C$22,0)+IF(F55='2. Fee Structure'!$B$19,'2. Fee Structure'!$C$19,0)+IF('3. Roster'!F55='2. Fee Structure'!$B$20,'2. Fee Structure'!$C$20,0)+IF('3. Roster'!F55='2. Fee Structure'!$B$21,'2. Fee Structure'!$C$21,0)+IF(G55='2. Fee Structure'!$B$25,'2. Fee Structure'!$C$25,0)+IF('3. Roster'!G55='2. Fee Structure'!$B$26,'2. Fee Structure'!$C$26,0)+IF('3. Roster'!G55='2. Fee Structure'!$B$27,'2. Fee Structure'!$C$27,0)</f>
        <v>0</v>
      </c>
      <c r="J55" s="252">
        <f ca="1">SUMIF('6. Income'!$E$10:$E$205,'3. Roster'!B55,'6. Income'!$C$10:$C$189)</f>
        <v>0</v>
      </c>
      <c r="K55" s="253">
        <f t="shared" ca="1" si="2"/>
        <v>0</v>
      </c>
    </row>
    <row r="56" spans="2:11" ht="15" x14ac:dyDescent="0.2">
      <c r="B56" s="122"/>
      <c r="C56" s="122"/>
      <c r="D56" s="122"/>
      <c r="E56" s="122"/>
      <c r="F56" s="122"/>
      <c r="G56" s="122"/>
      <c r="H56" s="124">
        <v>0</v>
      </c>
      <c r="I56" s="252">
        <f ca="1">SUMIF(MemberCharge,C56,'2. Fee Structure'!$C$11:$C$15)+IF(D56="Yes",'2. Fee Structure'!$C$15,0)+IF(E56="No",'2. Fee Structure'!$C$22,0)+IF(F56='2. Fee Structure'!$B$19,'2. Fee Structure'!$C$19,0)+IF('3. Roster'!F56='2. Fee Structure'!$B$20,'2. Fee Structure'!$C$20,0)+IF('3. Roster'!F56='2. Fee Structure'!$B$21,'2. Fee Structure'!$C$21,0)+IF(G56='2. Fee Structure'!$B$25,'2. Fee Structure'!$C$25,0)+IF('3. Roster'!G56='2. Fee Structure'!$B$26,'2. Fee Structure'!$C$26,0)+IF('3. Roster'!G56='2. Fee Structure'!$B$27,'2. Fee Structure'!$C$27,0)</f>
        <v>0</v>
      </c>
      <c r="J56" s="252">
        <f ca="1">SUMIF('6. Income'!$E$10:$E$205,'3. Roster'!B56,'6. Income'!$C$10:$C$189)</f>
        <v>0</v>
      </c>
      <c r="K56" s="253">
        <f t="shared" ca="1" si="2"/>
        <v>0</v>
      </c>
    </row>
    <row r="57" spans="2:11" ht="15" x14ac:dyDescent="0.2">
      <c r="B57" s="122"/>
      <c r="C57" s="122"/>
      <c r="D57" s="122"/>
      <c r="E57" s="122"/>
      <c r="F57" s="122"/>
      <c r="G57" s="122"/>
      <c r="H57" s="124">
        <v>0</v>
      </c>
      <c r="I57" s="252">
        <f ca="1">SUMIF(MemberCharge,C57,'2. Fee Structure'!$C$11:$C$15)+IF(D57="Yes",'2. Fee Structure'!$C$15,0)+IF(E57="No",'2. Fee Structure'!$C$22,0)+IF(F57='2. Fee Structure'!$B$19,'2. Fee Structure'!$C$19,0)+IF('3. Roster'!F57='2. Fee Structure'!$B$20,'2. Fee Structure'!$C$20,0)+IF('3. Roster'!F57='2. Fee Structure'!$B$21,'2. Fee Structure'!$C$21,0)+IF(G57='2. Fee Structure'!$B$25,'2. Fee Structure'!$C$25,0)+IF('3. Roster'!G57='2. Fee Structure'!$B$26,'2. Fee Structure'!$C$26,0)+IF('3. Roster'!G57='2. Fee Structure'!$B$27,'2. Fee Structure'!$C$27,0)</f>
        <v>0</v>
      </c>
      <c r="J57" s="252">
        <f ca="1">SUMIF('6. Income'!$E$10:$E$205,'3. Roster'!B57,'6. Income'!$C$10:$C$189)</f>
        <v>0</v>
      </c>
      <c r="K57" s="253">
        <f t="shared" ca="1" si="2"/>
        <v>0</v>
      </c>
    </row>
    <row r="58" spans="2:11" ht="15" x14ac:dyDescent="0.2">
      <c r="B58" s="122"/>
      <c r="C58" s="122"/>
      <c r="D58" s="122"/>
      <c r="E58" s="122"/>
      <c r="F58" s="122"/>
      <c r="G58" s="122"/>
      <c r="H58" s="124">
        <v>0</v>
      </c>
      <c r="I58" s="252">
        <f ca="1">SUMIF(MemberCharge,C58,'2. Fee Structure'!$C$11:$C$15)+IF(D58="Yes",'2. Fee Structure'!$C$15,0)+IF(E58="No",'2. Fee Structure'!$C$22,0)+IF(F58='2. Fee Structure'!$B$19,'2. Fee Structure'!$C$19,0)+IF('3. Roster'!F58='2. Fee Structure'!$B$20,'2. Fee Structure'!$C$20,0)+IF('3. Roster'!F58='2. Fee Structure'!$B$21,'2. Fee Structure'!$C$21,0)+IF(G58='2. Fee Structure'!$B$25,'2. Fee Structure'!$C$25,0)+IF('3. Roster'!G58='2. Fee Structure'!$B$26,'2. Fee Structure'!$C$26,0)+IF('3. Roster'!G58='2. Fee Structure'!$B$27,'2. Fee Structure'!$C$27,0)</f>
        <v>0</v>
      </c>
      <c r="J58" s="252">
        <f ca="1">SUMIF('6. Income'!$E$10:$E$205,'3. Roster'!B58,'6. Income'!$C$10:$C$189)</f>
        <v>0</v>
      </c>
      <c r="K58" s="253">
        <f t="shared" ca="1" si="2"/>
        <v>0</v>
      </c>
    </row>
    <row r="59" spans="2:11" ht="15" x14ac:dyDescent="0.2">
      <c r="B59" s="122"/>
      <c r="C59" s="122"/>
      <c r="D59" s="122"/>
      <c r="E59" s="122"/>
      <c r="F59" s="122"/>
      <c r="G59" s="122"/>
      <c r="H59" s="124">
        <v>0</v>
      </c>
      <c r="I59" s="252">
        <f ca="1">SUMIF(MemberCharge,C59,'2. Fee Structure'!$C$11:$C$15)+IF(D59="Yes",'2. Fee Structure'!$C$15,0)+IF(E59="No",'2. Fee Structure'!$C$22,0)+IF(F59='2. Fee Structure'!$B$19,'2. Fee Structure'!$C$19,0)+IF('3. Roster'!F59='2. Fee Structure'!$B$20,'2. Fee Structure'!$C$20,0)+IF('3. Roster'!F59='2. Fee Structure'!$B$21,'2. Fee Structure'!$C$21,0)+IF(G59='2. Fee Structure'!$B$25,'2. Fee Structure'!$C$25,0)+IF('3. Roster'!G59='2. Fee Structure'!$B$26,'2. Fee Structure'!$C$26,0)+IF('3. Roster'!G59='2. Fee Structure'!$B$27,'2. Fee Structure'!$C$27,0)</f>
        <v>0</v>
      </c>
      <c r="J59" s="252">
        <f ca="1">SUMIF('6. Income'!$E$10:$E$205,'3. Roster'!B59,'6. Income'!$C$10:$C$189)</f>
        <v>0</v>
      </c>
      <c r="K59" s="253">
        <f t="shared" ca="1" si="2"/>
        <v>0</v>
      </c>
    </row>
    <row r="60" spans="2:11" ht="15" x14ac:dyDescent="0.2">
      <c r="B60" s="122"/>
      <c r="C60" s="122"/>
      <c r="D60" s="122"/>
      <c r="E60" s="122"/>
      <c r="F60" s="122"/>
      <c r="G60" s="122"/>
      <c r="H60" s="124">
        <v>0</v>
      </c>
      <c r="I60" s="252">
        <f ca="1">SUMIF(MemberCharge,C60,'2. Fee Structure'!$C$11:$C$15)+IF(D60="Yes",'2. Fee Structure'!$C$15,0)+IF(E60="No",'2. Fee Structure'!$C$22,0)+IF(F60='2. Fee Structure'!$B$19,'2. Fee Structure'!$C$19,0)+IF('3. Roster'!F60='2. Fee Structure'!$B$20,'2. Fee Structure'!$C$20,0)+IF('3. Roster'!F60='2. Fee Structure'!$B$21,'2. Fee Structure'!$C$21,0)+IF(G60='2. Fee Structure'!$B$25,'2. Fee Structure'!$C$25,0)+IF('3. Roster'!G60='2. Fee Structure'!$B$26,'2. Fee Structure'!$C$26,0)+IF('3. Roster'!G60='2. Fee Structure'!$B$27,'2. Fee Structure'!$C$27,0)</f>
        <v>0</v>
      </c>
      <c r="J60" s="252">
        <f ca="1">SUMIF('6. Income'!$E$10:$E$205,'3. Roster'!B60,'6. Income'!$C$10:$C$189)</f>
        <v>0</v>
      </c>
      <c r="K60" s="253">
        <f t="shared" ca="1" si="2"/>
        <v>0</v>
      </c>
    </row>
    <row r="61" spans="2:11" ht="15" x14ac:dyDescent="0.2">
      <c r="B61" s="122"/>
      <c r="C61" s="122"/>
      <c r="D61" s="122"/>
      <c r="E61" s="122"/>
      <c r="F61" s="122"/>
      <c r="G61" s="122"/>
      <c r="H61" s="124">
        <v>0</v>
      </c>
      <c r="I61" s="252">
        <f ca="1">SUMIF(MemberCharge,C61,'2. Fee Structure'!$C$11:$C$15)+IF(D61="Yes",'2. Fee Structure'!$C$15,0)+IF(E61="No",'2. Fee Structure'!$C$22,0)+IF(F61='2. Fee Structure'!$B$19,'2. Fee Structure'!$C$19,0)+IF('3. Roster'!F61='2. Fee Structure'!$B$20,'2. Fee Structure'!$C$20,0)+IF('3. Roster'!F61='2. Fee Structure'!$B$21,'2. Fee Structure'!$C$21,0)+IF(G61='2. Fee Structure'!$B$25,'2. Fee Structure'!$C$25,0)+IF('3. Roster'!G61='2. Fee Structure'!$B$26,'2. Fee Structure'!$C$26,0)+IF('3. Roster'!G61='2. Fee Structure'!$B$27,'2. Fee Structure'!$C$27,0)</f>
        <v>0</v>
      </c>
      <c r="J61" s="252">
        <f ca="1">SUMIF('6. Income'!$E$10:$E$205,'3. Roster'!B61,'6. Income'!$C$10:$C$189)</f>
        <v>0</v>
      </c>
      <c r="K61" s="253">
        <f t="shared" ca="1" si="2"/>
        <v>0</v>
      </c>
    </row>
    <row r="62" spans="2:11" ht="15" x14ac:dyDescent="0.2">
      <c r="B62" s="122"/>
      <c r="C62" s="122"/>
      <c r="D62" s="122"/>
      <c r="E62" s="122"/>
      <c r="F62" s="122"/>
      <c r="G62" s="122"/>
      <c r="H62" s="124">
        <v>0</v>
      </c>
      <c r="I62" s="252">
        <f ca="1">SUMIF(MemberCharge,C62,'2. Fee Structure'!$C$11:$C$15)+IF(D62="Yes",'2. Fee Structure'!$C$15,0)+IF(E62="No",'2. Fee Structure'!$C$22,0)+IF(F62='2. Fee Structure'!$B$19,'2. Fee Structure'!$C$19,0)+IF('3. Roster'!F62='2. Fee Structure'!$B$20,'2. Fee Structure'!$C$20,0)+IF('3. Roster'!F62='2. Fee Structure'!$B$21,'2. Fee Structure'!$C$21,0)+IF(G62='2. Fee Structure'!$B$25,'2. Fee Structure'!$C$25,0)+IF('3. Roster'!G62='2. Fee Structure'!$B$26,'2. Fee Structure'!$C$26,0)+IF('3. Roster'!G62='2. Fee Structure'!$B$27,'2. Fee Structure'!$C$27,0)</f>
        <v>0</v>
      </c>
      <c r="J62" s="252">
        <f ca="1">SUMIF('6. Income'!$E$10:$E$205,'3. Roster'!B62,'6. Income'!$C$10:$C$189)</f>
        <v>0</v>
      </c>
      <c r="K62" s="253">
        <f t="shared" ca="1" si="2"/>
        <v>0</v>
      </c>
    </row>
    <row r="63" spans="2:11" ht="15" x14ac:dyDescent="0.2">
      <c r="B63" s="122"/>
      <c r="C63" s="122"/>
      <c r="D63" s="122"/>
      <c r="E63" s="122"/>
      <c r="F63" s="122"/>
      <c r="G63" s="122"/>
      <c r="H63" s="124">
        <v>0</v>
      </c>
      <c r="I63" s="252">
        <f ca="1">SUMIF(MemberCharge,C63,'2. Fee Structure'!$C$11:$C$15)+IF(D63="Yes",'2. Fee Structure'!$C$15,0)+IF(E63="No",'2. Fee Structure'!$C$22,0)+IF(F63='2. Fee Structure'!$B$19,'2. Fee Structure'!$C$19,0)+IF('3. Roster'!F63='2. Fee Structure'!$B$20,'2. Fee Structure'!$C$20,0)+IF('3. Roster'!F63='2. Fee Structure'!$B$21,'2. Fee Structure'!$C$21,0)+IF(G63='2. Fee Structure'!$B$25,'2. Fee Structure'!$C$25,0)+IF('3. Roster'!G63='2. Fee Structure'!$B$26,'2. Fee Structure'!$C$26,0)+IF('3. Roster'!G63='2. Fee Structure'!$B$27,'2. Fee Structure'!$C$27,0)</f>
        <v>0</v>
      </c>
      <c r="J63" s="252">
        <f ca="1">SUMIF('6. Income'!$E$10:$E$205,'3. Roster'!B63,'6. Income'!$C$10:$C$189)</f>
        <v>0</v>
      </c>
      <c r="K63" s="253">
        <f t="shared" ca="1" si="2"/>
        <v>0</v>
      </c>
    </row>
    <row r="64" spans="2:11" ht="15" x14ac:dyDescent="0.2">
      <c r="B64" s="122"/>
      <c r="C64" s="122"/>
      <c r="D64" s="122"/>
      <c r="E64" s="122"/>
      <c r="F64" s="122"/>
      <c r="G64" s="122"/>
      <c r="H64" s="124">
        <v>0</v>
      </c>
      <c r="I64" s="252">
        <f ca="1">SUMIF(MemberCharge,C64,'2. Fee Structure'!$C$11:$C$15)+IF(D64="Yes",'2. Fee Structure'!$C$15,0)+IF(E64="No",'2. Fee Structure'!$C$22,0)+IF(F64='2. Fee Structure'!$B$19,'2. Fee Structure'!$C$19,0)+IF('3. Roster'!F64='2. Fee Structure'!$B$20,'2. Fee Structure'!$C$20,0)+IF('3. Roster'!F64='2. Fee Structure'!$B$21,'2. Fee Structure'!$C$21,0)+IF(G64='2. Fee Structure'!$B$25,'2. Fee Structure'!$C$25,0)+IF('3. Roster'!G64='2. Fee Structure'!$B$26,'2. Fee Structure'!$C$26,0)+IF('3. Roster'!G64='2. Fee Structure'!$B$27,'2. Fee Structure'!$C$27,0)</f>
        <v>0</v>
      </c>
      <c r="J64" s="252">
        <f ca="1">SUMIF('6. Income'!$E$10:$E$205,'3. Roster'!B64,'6. Income'!$C$10:$C$189)</f>
        <v>0</v>
      </c>
      <c r="K64" s="253">
        <f t="shared" ca="1" si="2"/>
        <v>0</v>
      </c>
    </row>
    <row r="65" spans="2:11" ht="15" x14ac:dyDescent="0.2">
      <c r="B65" s="122"/>
      <c r="C65" s="122"/>
      <c r="D65" s="122"/>
      <c r="E65" s="122"/>
      <c r="F65" s="122"/>
      <c r="G65" s="122"/>
      <c r="H65" s="124">
        <v>0</v>
      </c>
      <c r="I65" s="252">
        <f ca="1">SUMIF(MemberCharge,C65,'2. Fee Structure'!$C$11:$C$15)+IF(D65="Yes",'2. Fee Structure'!$C$15,0)+IF(E65="No",'2. Fee Structure'!$C$22,0)+IF(F65='2. Fee Structure'!$B$19,'2. Fee Structure'!$C$19,0)+IF('3. Roster'!F65='2. Fee Structure'!$B$20,'2. Fee Structure'!$C$20,0)+IF('3. Roster'!F65='2. Fee Structure'!$B$21,'2. Fee Structure'!$C$21,0)+IF(G65='2. Fee Structure'!$B$25,'2. Fee Structure'!$C$25,0)+IF('3. Roster'!G65='2. Fee Structure'!$B$26,'2. Fee Structure'!$C$26,0)+IF('3. Roster'!G65='2. Fee Structure'!$B$27,'2. Fee Structure'!$C$27,0)</f>
        <v>0</v>
      </c>
      <c r="J65" s="252">
        <f ca="1">SUMIF('6. Income'!$E$10:$E$205,'3. Roster'!B65,'6. Income'!$C$10:$C$189)</f>
        <v>0</v>
      </c>
      <c r="K65" s="253">
        <f t="shared" ca="1" si="2"/>
        <v>0</v>
      </c>
    </row>
    <row r="66" spans="2:11" ht="15" x14ac:dyDescent="0.2">
      <c r="B66" s="122"/>
      <c r="C66" s="122"/>
      <c r="D66" s="122"/>
      <c r="E66" s="122"/>
      <c r="F66" s="122"/>
      <c r="G66" s="122"/>
      <c r="H66" s="124">
        <v>0</v>
      </c>
      <c r="I66" s="252">
        <f ca="1">SUMIF(MemberCharge,C66,'2. Fee Structure'!$C$11:$C$15)+IF(D66="Yes",'2. Fee Structure'!$C$15,0)+IF(E66="No",'2. Fee Structure'!$C$22,0)+IF(F66='2. Fee Structure'!$B$19,'2. Fee Structure'!$C$19,0)+IF('3. Roster'!F66='2. Fee Structure'!$B$20,'2. Fee Structure'!$C$20,0)+IF('3. Roster'!F66='2. Fee Structure'!$B$21,'2. Fee Structure'!$C$21,0)+IF(G66='2. Fee Structure'!$B$25,'2. Fee Structure'!$C$25,0)+IF('3. Roster'!G66='2. Fee Structure'!$B$26,'2. Fee Structure'!$C$26,0)+IF('3. Roster'!G66='2. Fee Structure'!$B$27,'2. Fee Structure'!$C$27,0)</f>
        <v>0</v>
      </c>
      <c r="J66" s="252">
        <f ca="1">SUMIF('6. Income'!$E$10:$E$205,'3. Roster'!B66,'6. Income'!$C$10:$C$189)</f>
        <v>0</v>
      </c>
      <c r="K66" s="253">
        <f t="shared" ca="1" si="2"/>
        <v>0</v>
      </c>
    </row>
    <row r="67" spans="2:11" ht="15" x14ac:dyDescent="0.2">
      <c r="B67" s="122"/>
      <c r="C67" s="122"/>
      <c r="D67" s="122"/>
      <c r="E67" s="122"/>
      <c r="F67" s="122"/>
      <c r="G67" s="122"/>
      <c r="H67" s="124">
        <v>0</v>
      </c>
      <c r="I67" s="252">
        <f ca="1">SUMIF(MemberCharge,C67,'2. Fee Structure'!$C$11:$C$15)+IF(D67="Yes",'2. Fee Structure'!$C$15,0)+IF(E67="No",'2. Fee Structure'!$C$22,0)+IF(F67='2. Fee Structure'!$B$19,'2. Fee Structure'!$C$19,0)+IF('3. Roster'!F67='2. Fee Structure'!$B$20,'2. Fee Structure'!$C$20,0)+IF('3. Roster'!F67='2. Fee Structure'!$B$21,'2. Fee Structure'!$C$21,0)+IF(G67='2. Fee Structure'!$B$25,'2. Fee Structure'!$C$25,0)+IF('3. Roster'!G67='2. Fee Structure'!$B$26,'2. Fee Structure'!$C$26,0)+IF('3. Roster'!G67='2. Fee Structure'!$B$27,'2. Fee Structure'!$C$27,0)</f>
        <v>0</v>
      </c>
      <c r="J67" s="252">
        <f ca="1">SUMIF('6. Income'!$E$10:$E$205,'3. Roster'!B67,'6. Income'!$C$10:$C$189)</f>
        <v>0</v>
      </c>
      <c r="K67" s="253">
        <f t="shared" ca="1" si="2"/>
        <v>0</v>
      </c>
    </row>
    <row r="68" spans="2:11" ht="15" x14ac:dyDescent="0.2">
      <c r="B68" s="122"/>
      <c r="C68" s="122"/>
      <c r="D68" s="122"/>
      <c r="E68" s="122"/>
      <c r="F68" s="122"/>
      <c r="G68" s="122"/>
      <c r="H68" s="124">
        <v>0</v>
      </c>
      <c r="I68" s="252">
        <f ca="1">SUMIF(MemberCharge,C68,'2. Fee Structure'!$C$11:$C$15)+IF(D68="Yes",'2. Fee Structure'!$C$15,0)+IF(E68="No",'2. Fee Structure'!$C$22,0)+IF(F68='2. Fee Structure'!$B$19,'2. Fee Structure'!$C$19,0)+IF('3. Roster'!F68='2. Fee Structure'!$B$20,'2. Fee Structure'!$C$20,0)+IF('3. Roster'!F68='2. Fee Structure'!$B$21,'2. Fee Structure'!$C$21,0)+IF(G68='2. Fee Structure'!$B$25,'2. Fee Structure'!$C$25,0)+IF('3. Roster'!G68='2. Fee Structure'!$B$26,'2. Fee Structure'!$C$26,0)+IF('3. Roster'!G68='2. Fee Structure'!$B$27,'2. Fee Structure'!$C$27,0)</f>
        <v>0</v>
      </c>
      <c r="J68" s="252">
        <f ca="1">SUMIF('6. Income'!$E$10:$E$205,'3. Roster'!B68,'6. Income'!$C$10:$C$189)</f>
        <v>0</v>
      </c>
      <c r="K68" s="253">
        <f t="shared" ca="1" si="2"/>
        <v>0</v>
      </c>
    </row>
    <row r="69" spans="2:11" ht="15" x14ac:dyDescent="0.2">
      <c r="B69" s="122"/>
      <c r="C69" s="122"/>
      <c r="D69" s="122"/>
      <c r="E69" s="122"/>
      <c r="F69" s="122"/>
      <c r="G69" s="122"/>
      <c r="H69" s="124">
        <v>0</v>
      </c>
      <c r="I69" s="252">
        <f ca="1">SUMIF(MemberCharge,C69,'2. Fee Structure'!$C$11:$C$15)+IF(D69="Yes",'2. Fee Structure'!$C$15,0)+IF(E69="No",'2. Fee Structure'!$C$22,0)+IF(F69='2. Fee Structure'!$B$19,'2. Fee Structure'!$C$19,0)+IF('3. Roster'!F69='2. Fee Structure'!$B$20,'2. Fee Structure'!$C$20,0)+IF('3. Roster'!F69='2. Fee Structure'!$B$21,'2. Fee Structure'!$C$21,0)+IF(G69='2. Fee Structure'!$B$25,'2. Fee Structure'!$C$25,0)+IF('3. Roster'!G69='2. Fee Structure'!$B$26,'2. Fee Structure'!$C$26,0)+IF('3. Roster'!G69='2. Fee Structure'!$B$27,'2. Fee Structure'!$C$27,0)</f>
        <v>0</v>
      </c>
      <c r="J69" s="252">
        <f ca="1">SUMIF('6. Income'!$E$10:$E$205,'3. Roster'!B69,'6. Income'!$C$10:$C$189)</f>
        <v>0</v>
      </c>
      <c r="K69" s="253">
        <f t="shared" ca="1" si="2"/>
        <v>0</v>
      </c>
    </row>
    <row r="70" spans="2:11" ht="15" x14ac:dyDescent="0.2">
      <c r="B70" s="122"/>
      <c r="C70" s="122"/>
      <c r="D70" s="122"/>
      <c r="E70" s="122"/>
      <c r="F70" s="122"/>
      <c r="G70" s="122"/>
      <c r="H70" s="124">
        <v>0</v>
      </c>
      <c r="I70" s="252">
        <f ca="1">SUMIF(MemberCharge,C70,'2. Fee Structure'!$C$11:$C$15)+IF(D70="Yes",'2. Fee Structure'!$C$15,0)+IF(E70="No",'2. Fee Structure'!$C$22,0)+IF(F70='2. Fee Structure'!$B$19,'2. Fee Structure'!$C$19,0)+IF('3. Roster'!F70='2. Fee Structure'!$B$20,'2. Fee Structure'!$C$20,0)+IF('3. Roster'!F70='2. Fee Structure'!$B$21,'2. Fee Structure'!$C$21,0)+IF(G70='2. Fee Structure'!$B$25,'2. Fee Structure'!$C$25,0)+IF('3. Roster'!G70='2. Fee Structure'!$B$26,'2. Fee Structure'!$C$26,0)+IF('3. Roster'!G70='2. Fee Structure'!$B$27,'2. Fee Structure'!$C$27,0)</f>
        <v>0</v>
      </c>
      <c r="J70" s="252">
        <f ca="1">SUMIF('6. Income'!$E$10:$E$205,'3. Roster'!B70,'6. Income'!$C$10:$C$189)</f>
        <v>0</v>
      </c>
      <c r="K70" s="253">
        <f t="shared" ca="1" si="2"/>
        <v>0</v>
      </c>
    </row>
    <row r="71" spans="2:11" ht="15" x14ac:dyDescent="0.2">
      <c r="B71" s="122"/>
      <c r="C71" s="122"/>
      <c r="D71" s="122"/>
      <c r="E71" s="122"/>
      <c r="F71" s="122"/>
      <c r="G71" s="122"/>
      <c r="H71" s="124">
        <v>0</v>
      </c>
      <c r="I71" s="252">
        <f ca="1">SUMIF(MemberCharge,C71,'2. Fee Structure'!$C$11:$C$15)+IF(D71="Yes",'2. Fee Structure'!$C$15,0)+IF(E71="No",'2. Fee Structure'!$C$22,0)+IF(F71='2. Fee Structure'!$B$19,'2. Fee Structure'!$C$19,0)+IF('3. Roster'!F71='2. Fee Structure'!$B$20,'2. Fee Structure'!$C$20,0)+IF('3. Roster'!F71='2. Fee Structure'!$B$21,'2. Fee Structure'!$C$21,0)+IF(G71='2. Fee Structure'!$B$25,'2. Fee Structure'!$C$25,0)+IF('3. Roster'!G71='2. Fee Structure'!$B$26,'2. Fee Structure'!$C$26,0)+IF('3. Roster'!G71='2. Fee Structure'!$B$27,'2. Fee Structure'!$C$27,0)</f>
        <v>0</v>
      </c>
      <c r="J71" s="252">
        <f ca="1">SUMIF('6. Income'!$E$10:$E$205,'3. Roster'!B71,'6. Income'!$C$10:$C$189)</f>
        <v>0</v>
      </c>
      <c r="K71" s="253">
        <f t="shared" ca="1" si="2"/>
        <v>0</v>
      </c>
    </row>
    <row r="72" spans="2:11" ht="15" x14ac:dyDescent="0.2">
      <c r="B72" s="122"/>
      <c r="C72" s="122"/>
      <c r="D72" s="122"/>
      <c r="E72" s="122"/>
      <c r="F72" s="122"/>
      <c r="G72" s="122"/>
      <c r="H72" s="124">
        <v>0</v>
      </c>
      <c r="I72" s="252">
        <f ca="1">SUMIF(MemberCharge,C72,'2. Fee Structure'!$C$11:$C$15)+IF(D72="Yes",'2. Fee Structure'!$C$15,0)+IF(E72="No",'2. Fee Structure'!$C$22,0)+IF(F72='2. Fee Structure'!$B$19,'2. Fee Structure'!$C$19,0)+IF('3. Roster'!F72='2. Fee Structure'!$B$20,'2. Fee Structure'!$C$20,0)+IF('3. Roster'!F72='2. Fee Structure'!$B$21,'2. Fee Structure'!$C$21,0)+IF(G72='2. Fee Structure'!$B$25,'2. Fee Structure'!$C$25,0)+IF('3. Roster'!G72='2. Fee Structure'!$B$26,'2. Fee Structure'!$C$26,0)+IF('3. Roster'!G72='2. Fee Structure'!$B$27,'2. Fee Structure'!$C$27,0)</f>
        <v>0</v>
      </c>
      <c r="J72" s="252">
        <f ca="1">SUMIF('6. Income'!$E$10:$E$205,'3. Roster'!B72,'6. Income'!$C$10:$C$189)</f>
        <v>0</v>
      </c>
      <c r="K72" s="253">
        <f t="shared" ca="1" si="2"/>
        <v>0</v>
      </c>
    </row>
    <row r="73" spans="2:11" ht="15" x14ac:dyDescent="0.2">
      <c r="B73" s="122"/>
      <c r="C73" s="122"/>
      <c r="D73" s="122"/>
      <c r="E73" s="122"/>
      <c r="F73" s="122"/>
      <c r="G73" s="122"/>
      <c r="H73" s="124">
        <v>0</v>
      </c>
      <c r="I73" s="252">
        <f ca="1">SUMIF(MemberCharge,C73,'2. Fee Structure'!$C$11:$C$15)+IF(D73="Yes",'2. Fee Structure'!$C$15,0)+IF(E73="No",'2. Fee Structure'!$C$22,0)+IF(F73='2. Fee Structure'!$B$19,'2. Fee Structure'!$C$19,0)+IF('3. Roster'!F73='2. Fee Structure'!$B$20,'2. Fee Structure'!$C$20,0)+IF('3. Roster'!F73='2. Fee Structure'!$B$21,'2. Fee Structure'!$C$21,0)+IF(G73='2. Fee Structure'!$B$25,'2. Fee Structure'!$C$25,0)+IF('3. Roster'!G73='2. Fee Structure'!$B$26,'2. Fee Structure'!$C$26,0)+IF('3. Roster'!G73='2. Fee Structure'!$B$27,'2. Fee Structure'!$C$27,0)</f>
        <v>0</v>
      </c>
      <c r="J73" s="252">
        <f ca="1">SUMIF('6. Income'!$E$10:$E$205,'3. Roster'!B73,'6. Income'!$C$10:$C$189)</f>
        <v>0</v>
      </c>
      <c r="K73" s="253">
        <f t="shared" ca="1" si="2"/>
        <v>0</v>
      </c>
    </row>
    <row r="74" spans="2:11" ht="15" x14ac:dyDescent="0.2">
      <c r="B74" s="122"/>
      <c r="C74" s="122"/>
      <c r="D74" s="122"/>
      <c r="E74" s="122"/>
      <c r="F74" s="122"/>
      <c r="G74" s="122"/>
      <c r="H74" s="124">
        <v>0</v>
      </c>
      <c r="I74" s="252">
        <f ca="1">SUMIF(MemberCharge,C74,'2. Fee Structure'!$C$11:$C$15)+IF(D74="Yes",'2. Fee Structure'!$C$15,0)+IF(E74="No",'2. Fee Structure'!$C$22,0)+IF(F74='2. Fee Structure'!$B$19,'2. Fee Structure'!$C$19,0)+IF('3. Roster'!F74='2. Fee Structure'!$B$20,'2. Fee Structure'!$C$20,0)+IF('3. Roster'!F74='2. Fee Structure'!$B$21,'2. Fee Structure'!$C$21,0)+IF(G74='2. Fee Structure'!$B$25,'2. Fee Structure'!$C$25,0)+IF('3. Roster'!G74='2. Fee Structure'!$B$26,'2. Fee Structure'!$C$26,0)+IF('3. Roster'!G74='2. Fee Structure'!$B$27,'2. Fee Structure'!$C$27,0)</f>
        <v>0</v>
      </c>
      <c r="J74" s="252">
        <f ca="1">SUMIF('6. Income'!$E$10:$E$205,'3. Roster'!B74,'6. Income'!$C$10:$C$189)</f>
        <v>0</v>
      </c>
      <c r="K74" s="253">
        <f t="shared" ca="1" si="2"/>
        <v>0</v>
      </c>
    </row>
    <row r="75" spans="2:11" ht="15" x14ac:dyDescent="0.2">
      <c r="B75" s="122"/>
      <c r="C75" s="122"/>
      <c r="D75" s="122"/>
      <c r="E75" s="122"/>
      <c r="F75" s="122"/>
      <c r="G75" s="122"/>
      <c r="H75" s="124">
        <v>0</v>
      </c>
      <c r="I75" s="252">
        <f ca="1">SUMIF(MemberCharge,C75,'2. Fee Structure'!$C$11:$C$15)+IF(D75="Yes",'2. Fee Structure'!$C$15,0)+IF(E75="No",'2. Fee Structure'!$C$22,0)+IF(F75='2. Fee Structure'!$B$19,'2. Fee Structure'!$C$19,0)+IF('3. Roster'!F75='2. Fee Structure'!$B$20,'2. Fee Structure'!$C$20,0)+IF('3. Roster'!F75='2. Fee Structure'!$B$21,'2. Fee Structure'!$C$21,0)+IF(G75='2. Fee Structure'!$B$25,'2. Fee Structure'!$C$25,0)+IF('3. Roster'!G75='2. Fee Structure'!$B$26,'2. Fee Structure'!$C$26,0)+IF('3. Roster'!G75='2. Fee Structure'!$B$27,'2. Fee Structure'!$C$27,0)</f>
        <v>0</v>
      </c>
      <c r="J75" s="252">
        <f ca="1">SUMIF('6. Income'!$E$10:$E$205,'3. Roster'!B75,'6. Income'!$C$10:$C$189)</f>
        <v>0</v>
      </c>
      <c r="K75" s="253">
        <f t="shared" ca="1" si="2"/>
        <v>0</v>
      </c>
    </row>
    <row r="76" spans="2:11" ht="15" x14ac:dyDescent="0.2">
      <c r="B76" s="122"/>
      <c r="C76" s="122"/>
      <c r="D76" s="122"/>
      <c r="E76" s="122"/>
      <c r="F76" s="122"/>
      <c r="G76" s="122"/>
      <c r="H76" s="124">
        <v>0</v>
      </c>
      <c r="I76" s="252">
        <f ca="1">SUMIF(MemberCharge,C76,'2. Fee Structure'!$C$11:$C$15)+IF(D76="Yes",'2. Fee Structure'!$C$15,0)+IF(E76="No",'2. Fee Structure'!$C$22,0)+IF(F76='2. Fee Structure'!$B$19,'2. Fee Structure'!$C$19,0)+IF('3. Roster'!F76='2. Fee Structure'!$B$20,'2. Fee Structure'!$C$20,0)+IF('3. Roster'!F76='2. Fee Structure'!$B$21,'2. Fee Structure'!$C$21,0)+IF(G76='2. Fee Structure'!$B$25,'2. Fee Structure'!$C$25,0)+IF('3. Roster'!G76='2. Fee Structure'!$B$26,'2. Fee Structure'!$C$26,0)+IF('3. Roster'!G76='2. Fee Structure'!$B$27,'2. Fee Structure'!$C$27,0)</f>
        <v>0</v>
      </c>
      <c r="J76" s="252">
        <f ca="1">SUMIF('6. Income'!$E$10:$E$205,'3. Roster'!B76,'6. Income'!$C$10:$C$189)</f>
        <v>0</v>
      </c>
      <c r="K76" s="253">
        <f t="shared" ca="1" si="2"/>
        <v>0</v>
      </c>
    </row>
    <row r="77" spans="2:11" ht="15" x14ac:dyDescent="0.2">
      <c r="B77" s="122"/>
      <c r="C77" s="122"/>
      <c r="D77" s="122"/>
      <c r="E77" s="122"/>
      <c r="F77" s="122"/>
      <c r="G77" s="122"/>
      <c r="H77" s="124">
        <v>0</v>
      </c>
      <c r="I77" s="252">
        <f ca="1">SUMIF(MemberCharge,C77,'2. Fee Structure'!$C$11:$C$15)+IF(D77="Yes",'2. Fee Structure'!$C$15,0)+IF(E77="No",'2. Fee Structure'!$C$22,0)+IF(F77='2. Fee Structure'!$B$19,'2. Fee Structure'!$C$19,0)+IF('3. Roster'!F77='2. Fee Structure'!$B$20,'2. Fee Structure'!$C$20,0)+IF('3. Roster'!F77='2. Fee Structure'!$B$21,'2. Fee Structure'!$C$21,0)+IF(G77='2. Fee Structure'!$B$25,'2. Fee Structure'!$C$25,0)+IF('3. Roster'!G77='2. Fee Structure'!$B$26,'2. Fee Structure'!$C$26,0)+IF('3. Roster'!G77='2. Fee Structure'!$B$27,'2. Fee Structure'!$C$27,0)</f>
        <v>0</v>
      </c>
      <c r="J77" s="252">
        <f ca="1">SUMIF('6. Income'!$E$10:$E$205,'3. Roster'!B77,'6. Income'!$C$10:$C$189)</f>
        <v>0</v>
      </c>
      <c r="K77" s="253">
        <f t="shared" ca="1" si="2"/>
        <v>0</v>
      </c>
    </row>
    <row r="78" spans="2:11" ht="15" x14ac:dyDescent="0.2">
      <c r="B78" s="122"/>
      <c r="C78" s="122"/>
      <c r="D78" s="122"/>
      <c r="E78" s="122"/>
      <c r="F78" s="122"/>
      <c r="G78" s="122"/>
      <c r="H78" s="124">
        <v>0</v>
      </c>
      <c r="I78" s="252">
        <f ca="1">SUMIF(MemberCharge,C78,'2. Fee Structure'!$C$11:$C$15)+IF(D78="Yes",'2. Fee Structure'!$C$15,0)+IF(E78="No",'2. Fee Structure'!$C$22,0)+IF(F78='2. Fee Structure'!$B$19,'2. Fee Structure'!$C$19,0)+IF('3. Roster'!F78='2. Fee Structure'!$B$20,'2. Fee Structure'!$C$20,0)+IF('3. Roster'!F78='2. Fee Structure'!$B$21,'2. Fee Structure'!$C$21,0)+IF(G78='2. Fee Structure'!$B$25,'2. Fee Structure'!$C$25,0)+IF('3. Roster'!G78='2. Fee Structure'!$B$26,'2. Fee Structure'!$C$26,0)+IF('3. Roster'!G78='2. Fee Structure'!$B$27,'2. Fee Structure'!$C$27,0)</f>
        <v>0</v>
      </c>
      <c r="J78" s="252">
        <f ca="1">SUMIF('6. Income'!$E$10:$E$205,'3. Roster'!B78,'6. Income'!$C$10:$C$189)</f>
        <v>0</v>
      </c>
      <c r="K78" s="253">
        <f t="shared" ca="1" si="2"/>
        <v>0</v>
      </c>
    </row>
    <row r="79" spans="2:11" ht="15" x14ac:dyDescent="0.2">
      <c r="B79" s="122"/>
      <c r="C79" s="122"/>
      <c r="D79" s="122"/>
      <c r="E79" s="122"/>
      <c r="F79" s="122"/>
      <c r="G79" s="122"/>
      <c r="H79" s="124">
        <v>0</v>
      </c>
      <c r="I79" s="252">
        <f ca="1">SUMIF(MemberCharge,C79,'2. Fee Structure'!$C$11:$C$15)+IF(D79="Yes",'2. Fee Structure'!$C$15,0)+IF(E79="No",'2. Fee Structure'!$C$22,0)+IF(F79='2. Fee Structure'!$B$19,'2. Fee Structure'!$C$19,0)+IF('3. Roster'!F79='2. Fee Structure'!$B$20,'2. Fee Structure'!$C$20,0)+IF('3. Roster'!F79='2. Fee Structure'!$B$21,'2. Fee Structure'!$C$21,0)+IF(G79='2. Fee Structure'!$B$25,'2. Fee Structure'!$C$25,0)+IF('3. Roster'!G79='2. Fee Structure'!$B$26,'2. Fee Structure'!$C$26,0)+IF('3. Roster'!G79='2. Fee Structure'!$B$27,'2. Fee Structure'!$C$27,0)</f>
        <v>0</v>
      </c>
      <c r="J79" s="252">
        <f ca="1">SUMIF('6. Income'!$E$10:$E$205,'3. Roster'!B79,'6. Income'!$C$10:$C$189)</f>
        <v>0</v>
      </c>
      <c r="K79" s="253">
        <f t="shared" ca="1" si="2"/>
        <v>0</v>
      </c>
    </row>
    <row r="80" spans="2:11" ht="15" x14ac:dyDescent="0.2">
      <c r="B80" s="122"/>
      <c r="C80" s="122"/>
      <c r="D80" s="122"/>
      <c r="E80" s="122"/>
      <c r="F80" s="122"/>
      <c r="G80" s="122"/>
      <c r="H80" s="124">
        <v>0</v>
      </c>
      <c r="I80" s="252">
        <f ca="1">SUMIF(MemberCharge,C80,'2. Fee Structure'!$C$11:$C$15)+IF(D80="Yes",'2. Fee Structure'!$C$15,0)+IF(E80="No",'2. Fee Structure'!$C$22,0)+IF(F80='2. Fee Structure'!$B$19,'2. Fee Structure'!$C$19,0)+IF('3. Roster'!F80='2. Fee Structure'!$B$20,'2. Fee Structure'!$C$20,0)+IF('3. Roster'!F80='2. Fee Structure'!$B$21,'2. Fee Structure'!$C$21,0)+IF(G80='2. Fee Structure'!$B$25,'2. Fee Structure'!$C$25,0)+IF('3. Roster'!G80='2. Fee Structure'!$B$26,'2. Fee Structure'!$C$26,0)+IF('3. Roster'!G80='2. Fee Structure'!$B$27,'2. Fee Structure'!$C$27,0)</f>
        <v>0</v>
      </c>
      <c r="J80" s="252">
        <f ca="1">SUMIF('6. Income'!$E$10:$E$205,'3. Roster'!B80,'6. Income'!$C$10:$C$189)</f>
        <v>0</v>
      </c>
      <c r="K80" s="253">
        <f t="shared" ref="K80:K143" ca="1" si="3">H80+I80-J80</f>
        <v>0</v>
      </c>
    </row>
    <row r="81" spans="2:11" ht="15" x14ac:dyDescent="0.2">
      <c r="B81" s="122"/>
      <c r="C81" s="122"/>
      <c r="D81" s="122"/>
      <c r="E81" s="122"/>
      <c r="F81" s="122"/>
      <c r="G81" s="122"/>
      <c r="H81" s="124">
        <v>0</v>
      </c>
      <c r="I81" s="252">
        <f ca="1">SUMIF(MemberCharge,C81,'2. Fee Structure'!$C$11:$C$15)+IF(D81="Yes",'2. Fee Structure'!$C$15,0)+IF(E81="No",'2. Fee Structure'!$C$22,0)+IF(F81='2. Fee Structure'!$B$19,'2. Fee Structure'!$C$19,0)+IF('3. Roster'!F81='2. Fee Structure'!$B$20,'2. Fee Structure'!$C$20,0)+IF('3. Roster'!F81='2. Fee Structure'!$B$21,'2. Fee Structure'!$C$21,0)+IF(G81='2. Fee Structure'!$B$25,'2. Fee Structure'!$C$25,0)+IF('3. Roster'!G81='2. Fee Structure'!$B$26,'2. Fee Structure'!$C$26,0)+IF('3. Roster'!G81='2. Fee Structure'!$B$27,'2. Fee Structure'!$C$27,0)</f>
        <v>0</v>
      </c>
      <c r="J81" s="252">
        <f ca="1">SUMIF('6. Income'!$E$10:$E$205,'3. Roster'!B81,'6. Income'!$C$10:$C$189)</f>
        <v>0</v>
      </c>
      <c r="K81" s="253">
        <f t="shared" ca="1" si="3"/>
        <v>0</v>
      </c>
    </row>
    <row r="82" spans="2:11" ht="15" x14ac:dyDescent="0.2">
      <c r="B82" s="122"/>
      <c r="C82" s="122"/>
      <c r="D82" s="122"/>
      <c r="E82" s="122"/>
      <c r="F82" s="122"/>
      <c r="G82" s="122"/>
      <c r="H82" s="124">
        <v>0</v>
      </c>
      <c r="I82" s="252">
        <f ca="1">SUMIF(MemberCharge,C82,'2. Fee Structure'!$C$11:$C$15)+IF(D82="Yes",'2. Fee Structure'!$C$15,0)+IF(E82="No",'2. Fee Structure'!$C$22,0)+IF(F82='2. Fee Structure'!$B$19,'2. Fee Structure'!$C$19,0)+IF('3. Roster'!F82='2. Fee Structure'!$B$20,'2. Fee Structure'!$C$20,0)+IF('3. Roster'!F82='2. Fee Structure'!$B$21,'2. Fee Structure'!$C$21,0)+IF(G82='2. Fee Structure'!$B$25,'2. Fee Structure'!$C$25,0)+IF('3. Roster'!G82='2. Fee Structure'!$B$26,'2. Fee Structure'!$C$26,0)+IF('3. Roster'!G82='2. Fee Structure'!$B$27,'2. Fee Structure'!$C$27,0)</f>
        <v>0</v>
      </c>
      <c r="J82" s="252">
        <f ca="1">SUMIF('6. Income'!$E$10:$E$205,'3. Roster'!B82,'6. Income'!$C$10:$C$189)</f>
        <v>0</v>
      </c>
      <c r="K82" s="253">
        <f t="shared" ca="1" si="3"/>
        <v>0</v>
      </c>
    </row>
    <row r="83" spans="2:11" ht="15" x14ac:dyDescent="0.2">
      <c r="B83" s="122"/>
      <c r="C83" s="122"/>
      <c r="D83" s="122"/>
      <c r="E83" s="122"/>
      <c r="F83" s="122"/>
      <c r="G83" s="122"/>
      <c r="H83" s="124">
        <v>0</v>
      </c>
      <c r="I83" s="252">
        <f ca="1">SUMIF(MemberCharge,C83,'2. Fee Structure'!$C$11:$C$15)+IF(D83="Yes",'2. Fee Structure'!$C$15,0)+IF(E83="No",'2. Fee Structure'!$C$22,0)+IF(F83='2. Fee Structure'!$B$19,'2. Fee Structure'!$C$19,0)+IF('3. Roster'!F83='2. Fee Structure'!$B$20,'2. Fee Structure'!$C$20,0)+IF('3. Roster'!F83='2. Fee Structure'!$B$21,'2. Fee Structure'!$C$21,0)+IF(G83='2. Fee Structure'!$B$25,'2. Fee Structure'!$C$25,0)+IF('3. Roster'!G83='2. Fee Structure'!$B$26,'2. Fee Structure'!$C$26,0)+IF('3. Roster'!G83='2. Fee Structure'!$B$27,'2. Fee Structure'!$C$27,0)</f>
        <v>0</v>
      </c>
      <c r="J83" s="252">
        <f ca="1">SUMIF('6. Income'!$E$10:$E$205,'3. Roster'!B83,'6. Income'!$C$10:$C$189)</f>
        <v>0</v>
      </c>
      <c r="K83" s="253">
        <f t="shared" ca="1" si="3"/>
        <v>0</v>
      </c>
    </row>
    <row r="84" spans="2:11" ht="15" x14ac:dyDescent="0.2">
      <c r="B84" s="122"/>
      <c r="C84" s="122"/>
      <c r="D84" s="122"/>
      <c r="E84" s="122"/>
      <c r="F84" s="122"/>
      <c r="G84" s="122"/>
      <c r="H84" s="124">
        <v>0</v>
      </c>
      <c r="I84" s="252">
        <f ca="1">SUMIF(MemberCharge,C84,'2. Fee Structure'!$C$11:$C$15)+IF(D84="Yes",'2. Fee Structure'!$C$15,0)+IF(E84="No",'2. Fee Structure'!$C$22,0)+IF(F84='2. Fee Structure'!$B$19,'2. Fee Structure'!$C$19,0)+IF('3. Roster'!F84='2. Fee Structure'!$B$20,'2. Fee Structure'!$C$20,0)+IF('3. Roster'!F84='2. Fee Structure'!$B$21,'2. Fee Structure'!$C$21,0)+IF(G84='2. Fee Structure'!$B$25,'2. Fee Structure'!$C$25,0)+IF('3. Roster'!G84='2. Fee Structure'!$B$26,'2. Fee Structure'!$C$26,0)+IF('3. Roster'!G84='2. Fee Structure'!$B$27,'2. Fee Structure'!$C$27,0)</f>
        <v>0</v>
      </c>
      <c r="J84" s="252">
        <f ca="1">SUMIF('6. Income'!$E$10:$E$205,'3. Roster'!B84,'6. Income'!$C$10:$C$189)</f>
        <v>0</v>
      </c>
      <c r="K84" s="253">
        <f t="shared" ca="1" si="3"/>
        <v>0</v>
      </c>
    </row>
    <row r="85" spans="2:11" ht="15" x14ac:dyDescent="0.2">
      <c r="B85" s="122"/>
      <c r="C85" s="122"/>
      <c r="D85" s="122"/>
      <c r="E85" s="122"/>
      <c r="F85" s="122"/>
      <c r="G85" s="122"/>
      <c r="H85" s="124">
        <v>0</v>
      </c>
      <c r="I85" s="252">
        <f ca="1">SUMIF(MemberCharge,C85,'2. Fee Structure'!$C$11:$C$15)+IF(D85="Yes",'2. Fee Structure'!$C$15,0)+IF(E85="No",'2. Fee Structure'!$C$22,0)+IF(F85='2. Fee Structure'!$B$19,'2. Fee Structure'!$C$19,0)+IF('3. Roster'!F85='2. Fee Structure'!$B$20,'2. Fee Structure'!$C$20,0)+IF('3. Roster'!F85='2. Fee Structure'!$B$21,'2. Fee Structure'!$C$21,0)+IF(G85='2. Fee Structure'!$B$25,'2. Fee Structure'!$C$25,0)+IF('3. Roster'!G85='2. Fee Structure'!$B$26,'2. Fee Structure'!$C$26,0)+IF('3. Roster'!G85='2. Fee Structure'!$B$27,'2. Fee Structure'!$C$27,0)</f>
        <v>0</v>
      </c>
      <c r="J85" s="252">
        <f ca="1">SUMIF('6. Income'!$E$10:$E$205,'3. Roster'!B85,'6. Income'!$C$10:$C$189)</f>
        <v>0</v>
      </c>
      <c r="K85" s="253">
        <f t="shared" ca="1" si="3"/>
        <v>0</v>
      </c>
    </row>
    <row r="86" spans="2:11" ht="15" x14ac:dyDescent="0.2">
      <c r="B86" s="122"/>
      <c r="C86" s="122"/>
      <c r="D86" s="122"/>
      <c r="E86" s="122"/>
      <c r="F86" s="122"/>
      <c r="G86" s="122"/>
      <c r="H86" s="124">
        <v>0</v>
      </c>
      <c r="I86" s="252">
        <f ca="1">SUMIF(MemberCharge,C86,'2. Fee Structure'!$C$11:$C$15)+IF(D86="Yes",'2. Fee Structure'!$C$15,0)+IF(E86="No",'2. Fee Structure'!$C$22,0)+IF(F86='2. Fee Structure'!$B$19,'2. Fee Structure'!$C$19,0)+IF('3. Roster'!F86='2. Fee Structure'!$B$20,'2. Fee Structure'!$C$20,0)+IF('3. Roster'!F86='2. Fee Structure'!$B$21,'2. Fee Structure'!$C$21,0)+IF(G86='2. Fee Structure'!$B$25,'2. Fee Structure'!$C$25,0)+IF('3. Roster'!G86='2. Fee Structure'!$B$26,'2. Fee Structure'!$C$26,0)+IF('3. Roster'!G86='2. Fee Structure'!$B$27,'2. Fee Structure'!$C$27,0)</f>
        <v>0</v>
      </c>
      <c r="J86" s="252">
        <f ca="1">SUMIF('6. Income'!$E$10:$E$205,'3. Roster'!B86,'6. Income'!$C$10:$C$189)</f>
        <v>0</v>
      </c>
      <c r="K86" s="253">
        <f t="shared" ca="1" si="3"/>
        <v>0</v>
      </c>
    </row>
    <row r="87" spans="2:11" ht="15" x14ac:dyDescent="0.2">
      <c r="B87" s="122"/>
      <c r="C87" s="122"/>
      <c r="D87" s="122"/>
      <c r="E87" s="122"/>
      <c r="F87" s="122"/>
      <c r="G87" s="122"/>
      <c r="H87" s="124">
        <v>0</v>
      </c>
      <c r="I87" s="252">
        <f ca="1">SUMIF(MemberCharge,C87,'2. Fee Structure'!$C$11:$C$15)+IF(D87="Yes",'2. Fee Structure'!$C$15,0)+IF(E87="No",'2. Fee Structure'!$C$22,0)+IF(F87='2. Fee Structure'!$B$19,'2. Fee Structure'!$C$19,0)+IF('3. Roster'!F87='2. Fee Structure'!$B$20,'2. Fee Structure'!$C$20,0)+IF('3. Roster'!F87='2. Fee Structure'!$B$21,'2. Fee Structure'!$C$21,0)+IF(G87='2. Fee Structure'!$B$25,'2. Fee Structure'!$C$25,0)+IF('3. Roster'!G87='2. Fee Structure'!$B$26,'2. Fee Structure'!$C$26,0)+IF('3. Roster'!G87='2. Fee Structure'!$B$27,'2. Fee Structure'!$C$27,0)</f>
        <v>0</v>
      </c>
      <c r="J87" s="252">
        <f ca="1">SUMIF('6. Income'!$E$10:$E$205,'3. Roster'!B87,'6. Income'!$C$10:$C$189)</f>
        <v>0</v>
      </c>
      <c r="K87" s="253">
        <f t="shared" ca="1" si="3"/>
        <v>0</v>
      </c>
    </row>
    <row r="88" spans="2:11" ht="15" x14ac:dyDescent="0.2">
      <c r="B88" s="122"/>
      <c r="C88" s="122"/>
      <c r="D88" s="122"/>
      <c r="E88" s="122"/>
      <c r="F88" s="122"/>
      <c r="G88" s="122"/>
      <c r="H88" s="124">
        <v>0</v>
      </c>
      <c r="I88" s="252">
        <f ca="1">SUMIF(MemberCharge,C88,'2. Fee Structure'!$C$11:$C$15)+IF(D88="Yes",'2. Fee Structure'!$C$15,0)+IF(E88="No",'2. Fee Structure'!$C$22,0)+IF(F88='2. Fee Structure'!$B$19,'2. Fee Structure'!$C$19,0)+IF('3. Roster'!F88='2. Fee Structure'!$B$20,'2. Fee Structure'!$C$20,0)+IF('3. Roster'!F88='2. Fee Structure'!$B$21,'2. Fee Structure'!$C$21,0)+IF(G88='2. Fee Structure'!$B$25,'2. Fee Structure'!$C$25,0)+IF('3. Roster'!G88='2. Fee Structure'!$B$26,'2. Fee Structure'!$C$26,0)+IF('3. Roster'!G88='2. Fee Structure'!$B$27,'2. Fee Structure'!$C$27,0)</f>
        <v>0</v>
      </c>
      <c r="J88" s="252">
        <f ca="1">SUMIF('6. Income'!$E$10:$E$205,'3. Roster'!B88,'6. Income'!$C$10:$C$189)</f>
        <v>0</v>
      </c>
      <c r="K88" s="253">
        <f t="shared" ca="1" si="3"/>
        <v>0</v>
      </c>
    </row>
    <row r="89" spans="2:11" ht="15" x14ac:dyDescent="0.2">
      <c r="B89" s="122"/>
      <c r="C89" s="122"/>
      <c r="D89" s="122"/>
      <c r="E89" s="122"/>
      <c r="F89" s="122"/>
      <c r="G89" s="122"/>
      <c r="H89" s="124">
        <v>0</v>
      </c>
      <c r="I89" s="252">
        <f ca="1">SUMIF(MemberCharge,C89,'2. Fee Structure'!$C$11:$C$15)+IF(D89="Yes",'2. Fee Structure'!$C$15,0)+IF(E89="No",'2. Fee Structure'!$C$22,0)+IF(F89='2. Fee Structure'!$B$19,'2. Fee Structure'!$C$19,0)+IF('3. Roster'!F89='2. Fee Structure'!$B$20,'2. Fee Structure'!$C$20,0)+IF('3. Roster'!F89='2. Fee Structure'!$B$21,'2. Fee Structure'!$C$21,0)+IF(G89='2. Fee Structure'!$B$25,'2. Fee Structure'!$C$25,0)+IF('3. Roster'!G89='2. Fee Structure'!$B$26,'2. Fee Structure'!$C$26,0)+IF('3. Roster'!G89='2. Fee Structure'!$B$27,'2. Fee Structure'!$C$27,0)</f>
        <v>0</v>
      </c>
      <c r="J89" s="252">
        <f ca="1">SUMIF('6. Income'!$E$10:$E$205,'3. Roster'!B89,'6. Income'!$C$10:$C$189)</f>
        <v>0</v>
      </c>
      <c r="K89" s="253">
        <f t="shared" ca="1" si="3"/>
        <v>0</v>
      </c>
    </row>
    <row r="90" spans="2:11" ht="15" x14ac:dyDescent="0.2">
      <c r="B90" s="122"/>
      <c r="C90" s="122"/>
      <c r="D90" s="122"/>
      <c r="E90" s="122"/>
      <c r="F90" s="122"/>
      <c r="G90" s="122"/>
      <c r="H90" s="124">
        <v>0</v>
      </c>
      <c r="I90" s="252">
        <f ca="1">SUMIF(MemberCharge,C90,'2. Fee Structure'!$C$11:$C$15)+IF(D90="Yes",'2. Fee Structure'!$C$15,0)+IF(E90="No",'2. Fee Structure'!$C$22,0)+IF(F90='2. Fee Structure'!$B$19,'2. Fee Structure'!$C$19,0)+IF('3. Roster'!F90='2. Fee Structure'!$B$20,'2. Fee Structure'!$C$20,0)+IF('3. Roster'!F90='2. Fee Structure'!$B$21,'2. Fee Structure'!$C$21,0)+IF(G90='2. Fee Structure'!$B$25,'2. Fee Structure'!$C$25,0)+IF('3. Roster'!G90='2. Fee Structure'!$B$26,'2. Fee Structure'!$C$26,0)+IF('3. Roster'!G90='2. Fee Structure'!$B$27,'2. Fee Structure'!$C$27,0)</f>
        <v>0</v>
      </c>
      <c r="J90" s="252">
        <f ca="1">SUMIF('6. Income'!$E$10:$E$205,'3. Roster'!B90,'6. Income'!$C$10:$C$189)</f>
        <v>0</v>
      </c>
      <c r="K90" s="253">
        <f t="shared" ca="1" si="3"/>
        <v>0</v>
      </c>
    </row>
    <row r="91" spans="2:11" ht="15" x14ac:dyDescent="0.2">
      <c r="B91" s="122"/>
      <c r="C91" s="122"/>
      <c r="D91" s="122"/>
      <c r="E91" s="122"/>
      <c r="F91" s="122"/>
      <c r="G91" s="122"/>
      <c r="H91" s="124">
        <v>0</v>
      </c>
      <c r="I91" s="252">
        <f ca="1">SUMIF(MemberCharge,C91,'2. Fee Structure'!$C$11:$C$15)+IF(D91="Yes",'2. Fee Structure'!$C$15,0)+IF(E91="No",'2. Fee Structure'!$C$22,0)+IF(F91='2. Fee Structure'!$B$19,'2. Fee Structure'!$C$19,0)+IF('3. Roster'!F91='2. Fee Structure'!$B$20,'2. Fee Structure'!$C$20,0)+IF('3. Roster'!F91='2. Fee Structure'!$B$21,'2. Fee Structure'!$C$21,0)+IF(G91='2. Fee Structure'!$B$25,'2. Fee Structure'!$C$25,0)+IF('3. Roster'!G91='2. Fee Structure'!$B$26,'2. Fee Structure'!$C$26,0)+IF('3. Roster'!G91='2. Fee Structure'!$B$27,'2. Fee Structure'!$C$27,0)</f>
        <v>0</v>
      </c>
      <c r="J91" s="252">
        <f ca="1">SUMIF('6. Income'!$E$10:$E$205,'3. Roster'!B91,'6. Income'!$C$10:$C$189)</f>
        <v>0</v>
      </c>
      <c r="K91" s="253">
        <f t="shared" ca="1" si="3"/>
        <v>0</v>
      </c>
    </row>
    <row r="92" spans="2:11" ht="15" x14ac:dyDescent="0.2">
      <c r="B92" s="122"/>
      <c r="C92" s="122"/>
      <c r="D92" s="122"/>
      <c r="E92" s="122"/>
      <c r="F92" s="122"/>
      <c r="G92" s="122"/>
      <c r="H92" s="124">
        <v>0</v>
      </c>
      <c r="I92" s="252">
        <f ca="1">SUMIF(MemberCharge,C92,'2. Fee Structure'!$C$11:$C$15)+IF(D92="Yes",'2. Fee Structure'!$C$15,0)+IF(E92="No",'2. Fee Structure'!$C$22,0)+IF(F92='2. Fee Structure'!$B$19,'2. Fee Structure'!$C$19,0)+IF('3. Roster'!F92='2. Fee Structure'!$B$20,'2. Fee Structure'!$C$20,0)+IF('3. Roster'!F92='2. Fee Structure'!$B$21,'2. Fee Structure'!$C$21,0)+IF(G92='2. Fee Structure'!$B$25,'2. Fee Structure'!$C$25,0)+IF('3. Roster'!G92='2. Fee Structure'!$B$26,'2. Fee Structure'!$C$26,0)+IF('3. Roster'!G92='2. Fee Structure'!$B$27,'2. Fee Structure'!$C$27,0)</f>
        <v>0</v>
      </c>
      <c r="J92" s="252">
        <f ca="1">SUMIF('6. Income'!$E$10:$E$205,'3. Roster'!B92,'6. Income'!$C$10:$C$189)</f>
        <v>0</v>
      </c>
      <c r="K92" s="253">
        <f t="shared" ca="1" si="3"/>
        <v>0</v>
      </c>
    </row>
    <row r="93" spans="2:11" ht="15" x14ac:dyDescent="0.2">
      <c r="B93" s="122"/>
      <c r="C93" s="122"/>
      <c r="D93" s="122"/>
      <c r="E93" s="122"/>
      <c r="F93" s="122"/>
      <c r="G93" s="122"/>
      <c r="H93" s="124">
        <v>0</v>
      </c>
      <c r="I93" s="252">
        <f ca="1">SUMIF(MemberCharge,C93,'2. Fee Structure'!$C$11:$C$15)+IF(D93="Yes",'2. Fee Structure'!$C$15,0)+IF(E93="No",'2. Fee Structure'!$C$22,0)+IF(F93='2. Fee Structure'!$B$19,'2. Fee Structure'!$C$19,0)+IF('3. Roster'!F93='2. Fee Structure'!$B$20,'2. Fee Structure'!$C$20,0)+IF('3. Roster'!F93='2. Fee Structure'!$B$21,'2. Fee Structure'!$C$21,0)+IF(G93='2. Fee Structure'!$B$25,'2. Fee Structure'!$C$25,0)+IF('3. Roster'!G93='2. Fee Structure'!$B$26,'2. Fee Structure'!$C$26,0)+IF('3. Roster'!G93='2. Fee Structure'!$B$27,'2. Fee Structure'!$C$27,0)</f>
        <v>0</v>
      </c>
      <c r="J93" s="252">
        <f ca="1">SUMIF('6. Income'!$E$10:$E$205,'3. Roster'!B93,'6. Income'!$C$10:$C$189)</f>
        <v>0</v>
      </c>
      <c r="K93" s="253">
        <f t="shared" ca="1" si="3"/>
        <v>0</v>
      </c>
    </row>
    <row r="94" spans="2:11" ht="15" x14ac:dyDescent="0.2">
      <c r="B94" s="122"/>
      <c r="C94" s="122"/>
      <c r="D94" s="122"/>
      <c r="E94" s="122"/>
      <c r="F94" s="122"/>
      <c r="G94" s="122"/>
      <c r="H94" s="124">
        <v>0</v>
      </c>
      <c r="I94" s="252">
        <f ca="1">SUMIF(MemberCharge,C94,'2. Fee Structure'!$C$11:$C$15)+IF(D94="Yes",'2. Fee Structure'!$C$15,0)+IF(E94="No",'2. Fee Structure'!$C$22,0)+IF(F94='2. Fee Structure'!$B$19,'2. Fee Structure'!$C$19,0)+IF('3. Roster'!F94='2. Fee Structure'!$B$20,'2. Fee Structure'!$C$20,0)+IF('3. Roster'!F94='2. Fee Structure'!$B$21,'2. Fee Structure'!$C$21,0)+IF(G94='2. Fee Structure'!$B$25,'2. Fee Structure'!$C$25,0)+IF('3. Roster'!G94='2. Fee Structure'!$B$26,'2. Fee Structure'!$C$26,0)+IF('3. Roster'!G94='2. Fee Structure'!$B$27,'2. Fee Structure'!$C$27,0)</f>
        <v>0</v>
      </c>
      <c r="J94" s="252">
        <f ca="1">SUMIF('6. Income'!$E$10:$E$205,'3. Roster'!B94,'6. Income'!$C$10:$C$189)</f>
        <v>0</v>
      </c>
      <c r="K94" s="253">
        <f t="shared" ca="1" si="3"/>
        <v>0</v>
      </c>
    </row>
    <row r="95" spans="2:11" ht="15" x14ac:dyDescent="0.2">
      <c r="B95" s="122"/>
      <c r="C95" s="122"/>
      <c r="D95" s="122"/>
      <c r="E95" s="122"/>
      <c r="F95" s="122"/>
      <c r="G95" s="122"/>
      <c r="H95" s="124">
        <v>0</v>
      </c>
      <c r="I95" s="252">
        <f ca="1">SUMIF(MemberCharge,C95,'2. Fee Structure'!$C$11:$C$15)+IF(D95="Yes",'2. Fee Structure'!$C$15,0)+IF(E95="No",'2. Fee Structure'!$C$22,0)+IF(F95='2. Fee Structure'!$B$19,'2. Fee Structure'!$C$19,0)+IF('3. Roster'!F95='2. Fee Structure'!$B$20,'2. Fee Structure'!$C$20,0)+IF('3. Roster'!F95='2. Fee Structure'!$B$21,'2. Fee Structure'!$C$21,0)+IF(G95='2. Fee Structure'!$B$25,'2. Fee Structure'!$C$25,0)+IF('3. Roster'!G95='2. Fee Structure'!$B$26,'2. Fee Structure'!$C$26,0)+IF('3. Roster'!G95='2. Fee Structure'!$B$27,'2. Fee Structure'!$C$27,0)</f>
        <v>0</v>
      </c>
      <c r="J95" s="252">
        <f ca="1">SUMIF('6. Income'!$E$10:$E$205,'3. Roster'!B95,'6. Income'!$C$10:$C$189)</f>
        <v>0</v>
      </c>
      <c r="K95" s="253">
        <f t="shared" ca="1" si="3"/>
        <v>0</v>
      </c>
    </row>
    <row r="96" spans="2:11" ht="15" x14ac:dyDescent="0.2">
      <c r="B96" s="122"/>
      <c r="C96" s="122"/>
      <c r="D96" s="122"/>
      <c r="E96" s="122"/>
      <c r="F96" s="122"/>
      <c r="G96" s="122"/>
      <c r="H96" s="124">
        <v>0</v>
      </c>
      <c r="I96" s="252">
        <f ca="1">SUMIF(MemberCharge,C96,'2. Fee Structure'!$C$11:$C$15)+IF(D96="Yes",'2. Fee Structure'!$C$15,0)+IF(E96="No",'2. Fee Structure'!$C$22,0)+IF(F96='2. Fee Structure'!$B$19,'2. Fee Structure'!$C$19,0)+IF('3. Roster'!F96='2. Fee Structure'!$B$20,'2. Fee Structure'!$C$20,0)+IF('3. Roster'!F96='2. Fee Structure'!$B$21,'2. Fee Structure'!$C$21,0)+IF(G96='2. Fee Structure'!$B$25,'2. Fee Structure'!$C$25,0)+IF('3. Roster'!G96='2. Fee Structure'!$B$26,'2. Fee Structure'!$C$26,0)+IF('3. Roster'!G96='2. Fee Structure'!$B$27,'2. Fee Structure'!$C$27,0)</f>
        <v>0</v>
      </c>
      <c r="J96" s="252">
        <f ca="1">SUMIF('6. Income'!$E$10:$E$205,'3. Roster'!B96,'6. Income'!$C$10:$C$189)</f>
        <v>0</v>
      </c>
      <c r="K96" s="253">
        <f t="shared" ca="1" si="3"/>
        <v>0</v>
      </c>
    </row>
    <row r="97" spans="2:11" ht="15" x14ac:dyDescent="0.2">
      <c r="B97" s="122"/>
      <c r="C97" s="122"/>
      <c r="D97" s="122"/>
      <c r="E97" s="122"/>
      <c r="F97" s="122"/>
      <c r="G97" s="122"/>
      <c r="H97" s="124">
        <v>0</v>
      </c>
      <c r="I97" s="252">
        <f ca="1">SUMIF(MemberCharge,C97,'2. Fee Structure'!$C$11:$C$15)+IF(D97="Yes",'2. Fee Structure'!$C$15,0)+IF(E97="No",'2. Fee Structure'!$C$22,0)+IF(F97='2. Fee Structure'!$B$19,'2. Fee Structure'!$C$19,0)+IF('3. Roster'!F97='2. Fee Structure'!$B$20,'2. Fee Structure'!$C$20,0)+IF('3. Roster'!F97='2. Fee Structure'!$B$21,'2. Fee Structure'!$C$21,0)+IF(G97='2. Fee Structure'!$B$25,'2. Fee Structure'!$C$25,0)+IF('3. Roster'!G97='2. Fee Structure'!$B$26,'2. Fee Structure'!$C$26,0)+IF('3. Roster'!G97='2. Fee Structure'!$B$27,'2. Fee Structure'!$C$27,0)</f>
        <v>0</v>
      </c>
      <c r="J97" s="252">
        <f ca="1">SUMIF('6. Income'!$E$10:$E$205,'3. Roster'!B97,'6. Income'!$C$10:$C$189)</f>
        <v>0</v>
      </c>
      <c r="K97" s="253">
        <f t="shared" ca="1" si="3"/>
        <v>0</v>
      </c>
    </row>
    <row r="98" spans="2:11" ht="15" x14ac:dyDescent="0.2">
      <c r="B98" s="122"/>
      <c r="C98" s="122"/>
      <c r="D98" s="122"/>
      <c r="E98" s="122"/>
      <c r="F98" s="122"/>
      <c r="G98" s="122"/>
      <c r="H98" s="124">
        <v>0</v>
      </c>
      <c r="I98" s="252">
        <f ca="1">SUMIF(MemberCharge,C98,'2. Fee Structure'!$C$11:$C$15)+IF(D98="Yes",'2. Fee Structure'!$C$15,0)+IF(E98="No",'2. Fee Structure'!$C$22,0)+IF(F98='2. Fee Structure'!$B$19,'2. Fee Structure'!$C$19,0)+IF('3. Roster'!F98='2. Fee Structure'!$B$20,'2. Fee Structure'!$C$20,0)+IF('3. Roster'!F98='2. Fee Structure'!$B$21,'2. Fee Structure'!$C$21,0)+IF(G98='2. Fee Structure'!$B$25,'2. Fee Structure'!$C$25,0)+IF('3. Roster'!G98='2. Fee Structure'!$B$26,'2. Fee Structure'!$C$26,0)+IF('3. Roster'!G98='2. Fee Structure'!$B$27,'2. Fee Structure'!$C$27,0)</f>
        <v>0</v>
      </c>
      <c r="J98" s="252">
        <f ca="1">SUMIF('6. Income'!$E$10:$E$205,'3. Roster'!B98,'6. Income'!$C$10:$C$189)</f>
        <v>0</v>
      </c>
      <c r="K98" s="253">
        <f t="shared" ca="1" si="3"/>
        <v>0</v>
      </c>
    </row>
    <row r="99" spans="2:11" ht="15" x14ac:dyDescent="0.2">
      <c r="B99" s="122"/>
      <c r="C99" s="122"/>
      <c r="D99" s="122"/>
      <c r="E99" s="122"/>
      <c r="F99" s="122"/>
      <c r="G99" s="122"/>
      <c r="H99" s="124">
        <v>0</v>
      </c>
      <c r="I99" s="252">
        <f ca="1">SUMIF(MemberCharge,C99,'2. Fee Structure'!$C$11:$C$15)+IF(D99="Yes",'2. Fee Structure'!$C$15,0)+IF(E99="No",'2. Fee Structure'!$C$22,0)+IF(F99='2. Fee Structure'!$B$19,'2. Fee Structure'!$C$19,0)+IF('3. Roster'!F99='2. Fee Structure'!$B$20,'2. Fee Structure'!$C$20,0)+IF('3. Roster'!F99='2. Fee Structure'!$B$21,'2. Fee Structure'!$C$21,0)+IF(G99='2. Fee Structure'!$B$25,'2. Fee Structure'!$C$25,0)+IF('3. Roster'!G99='2. Fee Structure'!$B$26,'2. Fee Structure'!$C$26,0)+IF('3. Roster'!G99='2. Fee Structure'!$B$27,'2. Fee Structure'!$C$27,0)</f>
        <v>0</v>
      </c>
      <c r="J99" s="252">
        <f ca="1">SUMIF('6. Income'!$E$10:$E$205,'3. Roster'!B99,'6. Income'!$C$10:$C$189)</f>
        <v>0</v>
      </c>
      <c r="K99" s="253">
        <f t="shared" ca="1" si="3"/>
        <v>0</v>
      </c>
    </row>
    <row r="100" spans="2:11" ht="15" x14ac:dyDescent="0.2">
      <c r="B100" s="122"/>
      <c r="C100" s="122"/>
      <c r="D100" s="122"/>
      <c r="E100" s="122"/>
      <c r="F100" s="122"/>
      <c r="G100" s="122"/>
      <c r="H100" s="124">
        <v>0</v>
      </c>
      <c r="I100" s="252">
        <f ca="1">SUMIF(MemberCharge,C100,'2. Fee Structure'!$C$11:$C$15)+IF(D100="Yes",'2. Fee Structure'!$C$15,0)+IF(E100="No",'2. Fee Structure'!$C$22,0)+IF(F100='2. Fee Structure'!$B$19,'2. Fee Structure'!$C$19,0)+IF('3. Roster'!F100='2. Fee Structure'!$B$20,'2. Fee Structure'!$C$20,0)+IF('3. Roster'!F100='2. Fee Structure'!$B$21,'2. Fee Structure'!$C$21,0)+IF(G100='2. Fee Structure'!$B$25,'2. Fee Structure'!$C$25,0)+IF('3. Roster'!G100='2. Fee Structure'!$B$26,'2. Fee Structure'!$C$26,0)+IF('3. Roster'!G100='2. Fee Structure'!$B$27,'2. Fee Structure'!$C$27,0)</f>
        <v>0</v>
      </c>
      <c r="J100" s="252">
        <f ca="1">SUMIF('6. Income'!$E$10:$E$205,'3. Roster'!B100,'6. Income'!$C$10:$C$189)</f>
        <v>0</v>
      </c>
      <c r="K100" s="253">
        <f t="shared" ca="1" si="3"/>
        <v>0</v>
      </c>
    </row>
    <row r="101" spans="2:11" ht="15" x14ac:dyDescent="0.2">
      <c r="B101" s="122"/>
      <c r="C101" s="122"/>
      <c r="D101" s="122"/>
      <c r="E101" s="122"/>
      <c r="F101" s="122"/>
      <c r="G101" s="122"/>
      <c r="H101" s="124">
        <v>0</v>
      </c>
      <c r="I101" s="252">
        <f ca="1">SUMIF(MemberCharge,C101,'2. Fee Structure'!$C$11:$C$15)+IF(D101="Yes",'2. Fee Structure'!$C$15,0)+IF(E101="No",'2. Fee Structure'!$C$22,0)+IF(F101='2. Fee Structure'!$B$19,'2. Fee Structure'!$C$19,0)+IF('3. Roster'!F101='2. Fee Structure'!$B$20,'2. Fee Structure'!$C$20,0)+IF('3. Roster'!F101='2. Fee Structure'!$B$21,'2. Fee Structure'!$C$21,0)+IF(G101='2. Fee Structure'!$B$25,'2. Fee Structure'!$C$25,0)+IF('3. Roster'!G101='2. Fee Structure'!$B$26,'2. Fee Structure'!$C$26,0)+IF('3. Roster'!G101='2. Fee Structure'!$B$27,'2. Fee Structure'!$C$27,0)</f>
        <v>0</v>
      </c>
      <c r="J101" s="252">
        <f ca="1">SUMIF('6. Income'!$E$10:$E$205,'3. Roster'!B101,'6. Income'!$C$10:$C$189)</f>
        <v>0</v>
      </c>
      <c r="K101" s="253">
        <f t="shared" ca="1" si="3"/>
        <v>0</v>
      </c>
    </row>
    <row r="102" spans="2:11" ht="15" x14ac:dyDescent="0.2">
      <c r="B102" s="122"/>
      <c r="C102" s="122"/>
      <c r="D102" s="122"/>
      <c r="E102" s="122"/>
      <c r="F102" s="122"/>
      <c r="G102" s="122"/>
      <c r="H102" s="124">
        <v>0</v>
      </c>
      <c r="I102" s="252">
        <f ca="1">SUMIF(MemberCharge,C102,'2. Fee Structure'!$C$11:$C$15)+IF(D102="Yes",'2. Fee Structure'!$C$15,0)+IF(E102="No",'2. Fee Structure'!$C$22,0)+IF(F102='2. Fee Structure'!$B$19,'2. Fee Structure'!$C$19,0)+IF('3. Roster'!F102='2. Fee Structure'!$B$20,'2. Fee Structure'!$C$20,0)+IF('3. Roster'!F102='2. Fee Structure'!$B$21,'2. Fee Structure'!$C$21,0)+IF(G102='2. Fee Structure'!$B$25,'2. Fee Structure'!$C$25,0)+IF('3. Roster'!G102='2. Fee Structure'!$B$26,'2. Fee Structure'!$C$26,0)+IF('3. Roster'!G102='2. Fee Structure'!$B$27,'2. Fee Structure'!$C$27,0)</f>
        <v>0</v>
      </c>
      <c r="J102" s="252">
        <f ca="1">SUMIF('6. Income'!$E$10:$E$205,'3. Roster'!B102,'6. Income'!$C$10:$C$189)</f>
        <v>0</v>
      </c>
      <c r="K102" s="253">
        <f t="shared" ca="1" si="3"/>
        <v>0</v>
      </c>
    </row>
    <row r="103" spans="2:11" ht="15" x14ac:dyDescent="0.2">
      <c r="B103" s="122"/>
      <c r="C103" s="122"/>
      <c r="D103" s="122"/>
      <c r="E103" s="122"/>
      <c r="F103" s="122"/>
      <c r="G103" s="122"/>
      <c r="H103" s="124">
        <v>0</v>
      </c>
      <c r="I103" s="252">
        <f ca="1">SUMIF(MemberCharge,C103,'2. Fee Structure'!$C$11:$C$15)+IF(D103="Yes",'2. Fee Structure'!$C$15,0)+IF(E103="No",'2. Fee Structure'!$C$22,0)+IF(F103='2. Fee Structure'!$B$19,'2. Fee Structure'!$C$19,0)+IF('3. Roster'!F103='2. Fee Structure'!$B$20,'2. Fee Structure'!$C$20,0)+IF('3. Roster'!F103='2. Fee Structure'!$B$21,'2. Fee Structure'!$C$21,0)+IF(G103='2. Fee Structure'!$B$25,'2. Fee Structure'!$C$25,0)+IF('3. Roster'!G103='2. Fee Structure'!$B$26,'2. Fee Structure'!$C$26,0)+IF('3. Roster'!G103='2. Fee Structure'!$B$27,'2. Fee Structure'!$C$27,0)</f>
        <v>0</v>
      </c>
      <c r="J103" s="252">
        <f ca="1">SUMIF('6. Income'!$E$10:$E$205,'3. Roster'!B103,'6. Income'!$C$10:$C$189)</f>
        <v>0</v>
      </c>
      <c r="K103" s="253">
        <f t="shared" ca="1" si="3"/>
        <v>0</v>
      </c>
    </row>
    <row r="104" spans="2:11" ht="15" x14ac:dyDescent="0.2">
      <c r="B104" s="122"/>
      <c r="C104" s="122"/>
      <c r="D104" s="122"/>
      <c r="E104" s="122"/>
      <c r="F104" s="122"/>
      <c r="G104" s="122"/>
      <c r="H104" s="124">
        <v>0</v>
      </c>
      <c r="I104" s="252">
        <f ca="1">SUMIF(MemberCharge,C104,'2. Fee Structure'!$C$11:$C$15)+IF(D104="Yes",'2. Fee Structure'!$C$15,0)+IF(E104="No",'2. Fee Structure'!$C$22,0)+IF(F104='2. Fee Structure'!$B$19,'2. Fee Structure'!$C$19,0)+IF('3. Roster'!F104='2. Fee Structure'!$B$20,'2. Fee Structure'!$C$20,0)+IF('3. Roster'!F104='2. Fee Structure'!$B$21,'2. Fee Structure'!$C$21,0)+IF(G104='2. Fee Structure'!$B$25,'2. Fee Structure'!$C$25,0)+IF('3. Roster'!G104='2. Fee Structure'!$B$26,'2. Fee Structure'!$C$26,0)+IF('3. Roster'!G104='2. Fee Structure'!$B$27,'2. Fee Structure'!$C$27,0)</f>
        <v>0</v>
      </c>
      <c r="J104" s="252">
        <f ca="1">SUMIF('6. Income'!$E$10:$E$205,'3. Roster'!B104,'6. Income'!$C$10:$C$189)</f>
        <v>0</v>
      </c>
      <c r="K104" s="253">
        <f t="shared" ca="1" si="3"/>
        <v>0</v>
      </c>
    </row>
    <row r="105" spans="2:11" ht="15" x14ac:dyDescent="0.2">
      <c r="B105" s="122"/>
      <c r="C105" s="122"/>
      <c r="D105" s="122"/>
      <c r="E105" s="122"/>
      <c r="F105" s="122"/>
      <c r="G105" s="122"/>
      <c r="H105" s="124">
        <v>0</v>
      </c>
      <c r="I105" s="252">
        <f ca="1">SUMIF(MemberCharge,C105,'2. Fee Structure'!$C$11:$C$15)+IF(D105="Yes",'2. Fee Structure'!$C$15,0)+IF(E105="No",'2. Fee Structure'!$C$22,0)+IF(F105='2. Fee Structure'!$B$19,'2. Fee Structure'!$C$19,0)+IF('3. Roster'!F105='2. Fee Structure'!$B$20,'2. Fee Structure'!$C$20,0)+IF('3. Roster'!F105='2. Fee Structure'!$B$21,'2. Fee Structure'!$C$21,0)+IF(G105='2. Fee Structure'!$B$25,'2. Fee Structure'!$C$25,0)+IF('3. Roster'!G105='2. Fee Structure'!$B$26,'2. Fee Structure'!$C$26,0)+IF('3. Roster'!G105='2. Fee Structure'!$B$27,'2. Fee Structure'!$C$27,0)</f>
        <v>0</v>
      </c>
      <c r="J105" s="252">
        <f ca="1">SUMIF('6. Income'!$E$10:$E$205,'3. Roster'!B105,'6. Income'!$C$10:$C$189)</f>
        <v>0</v>
      </c>
      <c r="K105" s="253">
        <f t="shared" ca="1" si="3"/>
        <v>0</v>
      </c>
    </row>
    <row r="106" spans="2:11" ht="15" x14ac:dyDescent="0.2">
      <c r="B106" s="122"/>
      <c r="C106" s="122"/>
      <c r="D106" s="122"/>
      <c r="E106" s="122"/>
      <c r="F106" s="122"/>
      <c r="G106" s="122"/>
      <c r="H106" s="124">
        <v>0</v>
      </c>
      <c r="I106" s="252">
        <f ca="1">SUMIF(MemberCharge,C106,'2. Fee Structure'!$C$11:$C$15)+IF(D106="Yes",'2. Fee Structure'!$C$15,0)+IF(E106="No",'2. Fee Structure'!$C$22,0)+IF(F106='2. Fee Structure'!$B$19,'2. Fee Structure'!$C$19,0)+IF('3. Roster'!F106='2. Fee Structure'!$B$20,'2. Fee Structure'!$C$20,0)+IF('3. Roster'!F106='2. Fee Structure'!$B$21,'2. Fee Structure'!$C$21,0)+IF(G106='2. Fee Structure'!$B$25,'2. Fee Structure'!$C$25,0)+IF('3. Roster'!G106='2. Fee Structure'!$B$26,'2. Fee Structure'!$C$26,0)+IF('3. Roster'!G106='2. Fee Structure'!$B$27,'2. Fee Structure'!$C$27,0)</f>
        <v>0</v>
      </c>
      <c r="J106" s="252">
        <f ca="1">SUMIF('6. Income'!$E$10:$E$205,'3. Roster'!B106,'6. Income'!$C$10:$C$189)</f>
        <v>0</v>
      </c>
      <c r="K106" s="253">
        <f t="shared" ca="1" si="3"/>
        <v>0</v>
      </c>
    </row>
    <row r="107" spans="2:11" ht="15" x14ac:dyDescent="0.2">
      <c r="B107" s="122"/>
      <c r="C107" s="122"/>
      <c r="D107" s="122"/>
      <c r="E107" s="122"/>
      <c r="F107" s="122"/>
      <c r="G107" s="122"/>
      <c r="H107" s="124">
        <v>0</v>
      </c>
      <c r="I107" s="252">
        <f ca="1">SUMIF(MemberCharge,C107,'2. Fee Structure'!$C$11:$C$15)+IF(D107="Yes",'2. Fee Structure'!$C$15,0)+IF(E107="No",'2. Fee Structure'!$C$22,0)+IF(F107='2. Fee Structure'!$B$19,'2. Fee Structure'!$C$19,0)+IF('3. Roster'!F107='2. Fee Structure'!$B$20,'2. Fee Structure'!$C$20,0)+IF('3. Roster'!F107='2. Fee Structure'!$B$21,'2. Fee Structure'!$C$21,0)+IF(G107='2. Fee Structure'!$B$25,'2. Fee Structure'!$C$25,0)+IF('3. Roster'!G107='2. Fee Structure'!$B$26,'2. Fee Structure'!$C$26,0)+IF('3. Roster'!G107='2. Fee Structure'!$B$27,'2. Fee Structure'!$C$27,0)</f>
        <v>0</v>
      </c>
      <c r="J107" s="252">
        <f ca="1">SUMIF('6. Income'!$E$10:$E$205,'3. Roster'!B107,'6. Income'!$C$10:$C$189)</f>
        <v>0</v>
      </c>
      <c r="K107" s="253">
        <f t="shared" ca="1" si="3"/>
        <v>0</v>
      </c>
    </row>
    <row r="108" spans="2:11" ht="15" x14ac:dyDescent="0.2">
      <c r="B108" s="122"/>
      <c r="C108" s="122"/>
      <c r="D108" s="122"/>
      <c r="E108" s="122"/>
      <c r="F108" s="122"/>
      <c r="G108" s="122"/>
      <c r="H108" s="124">
        <v>0</v>
      </c>
      <c r="I108" s="252">
        <f ca="1">SUMIF(MemberCharge,C108,'2. Fee Structure'!$C$11:$C$15)+IF(D108="Yes",'2. Fee Structure'!$C$15,0)+IF(E108="No",'2. Fee Structure'!$C$22,0)+IF(F108='2. Fee Structure'!$B$19,'2. Fee Structure'!$C$19,0)+IF('3. Roster'!F108='2. Fee Structure'!$B$20,'2. Fee Structure'!$C$20,0)+IF('3. Roster'!F108='2. Fee Structure'!$B$21,'2. Fee Structure'!$C$21,0)+IF(G108='2. Fee Structure'!$B$25,'2. Fee Structure'!$C$25,0)+IF('3. Roster'!G108='2. Fee Structure'!$B$26,'2. Fee Structure'!$C$26,0)+IF('3. Roster'!G108='2. Fee Structure'!$B$27,'2. Fee Structure'!$C$27,0)</f>
        <v>0</v>
      </c>
      <c r="J108" s="252">
        <f ca="1">SUMIF('6. Income'!$E$10:$E$205,'3. Roster'!B108,'6. Income'!$C$10:$C$189)</f>
        <v>0</v>
      </c>
      <c r="K108" s="253">
        <f t="shared" ca="1" si="3"/>
        <v>0</v>
      </c>
    </row>
    <row r="109" spans="2:11" ht="15" x14ac:dyDescent="0.2">
      <c r="B109" s="122"/>
      <c r="C109" s="122"/>
      <c r="D109" s="122"/>
      <c r="E109" s="122"/>
      <c r="F109" s="122"/>
      <c r="G109" s="122"/>
      <c r="H109" s="124">
        <v>0</v>
      </c>
      <c r="I109" s="252">
        <f ca="1">SUMIF(MemberCharge,C109,'2. Fee Structure'!$C$11:$C$15)+IF(D109="Yes",'2. Fee Structure'!$C$15,0)+IF(E109="No",'2. Fee Structure'!$C$22,0)+IF(F109='2. Fee Structure'!$B$19,'2. Fee Structure'!$C$19,0)+IF('3. Roster'!F109='2. Fee Structure'!$B$20,'2. Fee Structure'!$C$20,0)+IF('3. Roster'!F109='2. Fee Structure'!$B$21,'2. Fee Structure'!$C$21,0)+IF(G109='2. Fee Structure'!$B$25,'2. Fee Structure'!$C$25,0)+IF('3. Roster'!G109='2. Fee Structure'!$B$26,'2. Fee Structure'!$C$26,0)+IF('3. Roster'!G109='2. Fee Structure'!$B$27,'2. Fee Structure'!$C$27,0)</f>
        <v>0</v>
      </c>
      <c r="J109" s="252">
        <f ca="1">SUMIF('6. Income'!$E$10:$E$205,'3. Roster'!B109,'6. Income'!$C$10:$C$189)</f>
        <v>0</v>
      </c>
      <c r="K109" s="253">
        <f t="shared" ca="1" si="3"/>
        <v>0</v>
      </c>
    </row>
    <row r="110" spans="2:11" ht="15" x14ac:dyDescent="0.2">
      <c r="B110" s="122"/>
      <c r="C110" s="122"/>
      <c r="D110" s="122"/>
      <c r="E110" s="122"/>
      <c r="F110" s="122"/>
      <c r="G110" s="122"/>
      <c r="H110" s="124">
        <v>0</v>
      </c>
      <c r="I110" s="252">
        <f ca="1">SUMIF(MemberCharge,C110,'2. Fee Structure'!$C$11:$C$15)+IF(D110="Yes",'2. Fee Structure'!$C$15,0)+IF(E110="No",'2. Fee Structure'!$C$22,0)+IF(F110='2. Fee Structure'!$B$19,'2. Fee Structure'!$C$19,0)+IF('3. Roster'!F110='2. Fee Structure'!$B$20,'2. Fee Structure'!$C$20,0)+IF('3. Roster'!F110='2. Fee Structure'!$B$21,'2. Fee Structure'!$C$21,0)+IF(G110='2. Fee Structure'!$B$25,'2. Fee Structure'!$C$25,0)+IF('3. Roster'!G110='2. Fee Structure'!$B$26,'2. Fee Structure'!$C$26,0)+IF('3. Roster'!G110='2. Fee Structure'!$B$27,'2. Fee Structure'!$C$27,0)</f>
        <v>0</v>
      </c>
      <c r="J110" s="252">
        <f ca="1">SUMIF('6. Income'!$E$10:$E$205,'3. Roster'!B110,'6. Income'!$C$10:$C$189)</f>
        <v>0</v>
      </c>
      <c r="K110" s="253">
        <f t="shared" ca="1" si="3"/>
        <v>0</v>
      </c>
    </row>
    <row r="111" spans="2:11" ht="15" x14ac:dyDescent="0.2">
      <c r="B111" s="122"/>
      <c r="C111" s="122"/>
      <c r="D111" s="122"/>
      <c r="E111" s="122"/>
      <c r="F111" s="122"/>
      <c r="G111" s="122"/>
      <c r="H111" s="124">
        <v>0</v>
      </c>
      <c r="I111" s="252">
        <f ca="1">SUMIF(MemberCharge,C111,'2. Fee Structure'!$C$11:$C$15)+IF(D111="Yes",'2. Fee Structure'!$C$15,0)+IF(E111="No",'2. Fee Structure'!$C$22,0)+IF(F111='2. Fee Structure'!$B$19,'2. Fee Structure'!$C$19,0)+IF('3. Roster'!F111='2. Fee Structure'!$B$20,'2. Fee Structure'!$C$20,0)+IF('3. Roster'!F111='2. Fee Structure'!$B$21,'2. Fee Structure'!$C$21,0)+IF(G111='2. Fee Structure'!$B$25,'2. Fee Structure'!$C$25,0)+IF('3. Roster'!G111='2. Fee Structure'!$B$26,'2. Fee Structure'!$C$26,0)+IF('3. Roster'!G111='2. Fee Structure'!$B$27,'2. Fee Structure'!$C$27,0)</f>
        <v>0</v>
      </c>
      <c r="J111" s="252">
        <f ca="1">SUMIF('6. Income'!$E$10:$E$205,'3. Roster'!B111,'6. Income'!$C$10:$C$189)</f>
        <v>0</v>
      </c>
      <c r="K111" s="253">
        <f t="shared" ca="1" si="3"/>
        <v>0</v>
      </c>
    </row>
    <row r="112" spans="2:11" ht="15" x14ac:dyDescent="0.2">
      <c r="B112" s="122"/>
      <c r="C112" s="122"/>
      <c r="D112" s="122"/>
      <c r="E112" s="122"/>
      <c r="F112" s="122"/>
      <c r="G112" s="122"/>
      <c r="H112" s="124">
        <v>0</v>
      </c>
      <c r="I112" s="252">
        <f ca="1">SUMIF(MemberCharge,C112,'2. Fee Structure'!$C$11:$C$15)+IF(D112="Yes",'2. Fee Structure'!$C$15,0)+IF(E112="No",'2. Fee Structure'!$C$22,0)+IF(F112='2. Fee Structure'!$B$19,'2. Fee Structure'!$C$19,0)+IF('3. Roster'!F112='2. Fee Structure'!$B$20,'2. Fee Structure'!$C$20,0)+IF('3. Roster'!F112='2. Fee Structure'!$B$21,'2. Fee Structure'!$C$21,0)+IF(G112='2. Fee Structure'!$B$25,'2. Fee Structure'!$C$25,0)+IF('3. Roster'!G112='2. Fee Structure'!$B$26,'2. Fee Structure'!$C$26,0)+IF('3. Roster'!G112='2. Fee Structure'!$B$27,'2. Fee Structure'!$C$27,0)</f>
        <v>0</v>
      </c>
      <c r="J112" s="252">
        <f ca="1">SUMIF('6. Income'!$E$10:$E$205,'3. Roster'!B112,'6. Income'!$C$10:$C$189)</f>
        <v>0</v>
      </c>
      <c r="K112" s="253">
        <f t="shared" ca="1" si="3"/>
        <v>0</v>
      </c>
    </row>
    <row r="113" spans="2:11" ht="15" x14ac:dyDescent="0.2">
      <c r="B113" s="122"/>
      <c r="C113" s="122"/>
      <c r="D113" s="122"/>
      <c r="E113" s="122"/>
      <c r="F113" s="122"/>
      <c r="G113" s="122"/>
      <c r="H113" s="124">
        <v>0</v>
      </c>
      <c r="I113" s="252">
        <f ca="1">SUMIF(MemberCharge,C113,'2. Fee Structure'!$C$11:$C$15)+IF(D113="Yes",'2. Fee Structure'!$C$15,0)+IF(E113="No",'2. Fee Structure'!$C$22,0)+IF(F113='2. Fee Structure'!$B$19,'2. Fee Structure'!$C$19,0)+IF('3. Roster'!F113='2. Fee Structure'!$B$20,'2. Fee Structure'!$C$20,0)+IF('3. Roster'!F113='2. Fee Structure'!$B$21,'2. Fee Structure'!$C$21,0)+IF(G113='2. Fee Structure'!$B$25,'2. Fee Structure'!$C$25,0)+IF('3. Roster'!G113='2. Fee Structure'!$B$26,'2. Fee Structure'!$C$26,0)+IF('3. Roster'!G113='2. Fee Structure'!$B$27,'2. Fee Structure'!$C$27,0)</f>
        <v>0</v>
      </c>
      <c r="J113" s="252">
        <f ca="1">SUMIF('6. Income'!$E$10:$E$205,'3. Roster'!B113,'6. Income'!$C$10:$C$189)</f>
        <v>0</v>
      </c>
      <c r="K113" s="253">
        <f t="shared" ca="1" si="3"/>
        <v>0</v>
      </c>
    </row>
    <row r="114" spans="2:11" ht="15" x14ac:dyDescent="0.2">
      <c r="B114" s="122"/>
      <c r="C114" s="122"/>
      <c r="D114" s="122"/>
      <c r="E114" s="122"/>
      <c r="F114" s="122"/>
      <c r="G114" s="122"/>
      <c r="H114" s="124">
        <v>0</v>
      </c>
      <c r="I114" s="252">
        <f ca="1">SUMIF(MemberCharge,C114,'2. Fee Structure'!$C$11:$C$15)+IF(D114="Yes",'2. Fee Structure'!$C$15,0)+IF(E114="No",'2. Fee Structure'!$C$22,0)+IF(F114='2. Fee Structure'!$B$19,'2. Fee Structure'!$C$19,0)+IF('3. Roster'!F114='2. Fee Structure'!$B$20,'2. Fee Structure'!$C$20,0)+IF('3. Roster'!F114='2. Fee Structure'!$B$21,'2. Fee Structure'!$C$21,0)+IF(G114='2. Fee Structure'!$B$25,'2. Fee Structure'!$C$25,0)+IF('3. Roster'!G114='2. Fee Structure'!$B$26,'2. Fee Structure'!$C$26,0)+IF('3. Roster'!G114='2. Fee Structure'!$B$27,'2. Fee Structure'!$C$27,0)</f>
        <v>0</v>
      </c>
      <c r="J114" s="252">
        <f ca="1">SUMIF('6. Income'!$E$10:$E$205,'3. Roster'!B114,'6. Income'!$C$10:$C$189)</f>
        <v>0</v>
      </c>
      <c r="K114" s="253">
        <f t="shared" ca="1" si="3"/>
        <v>0</v>
      </c>
    </row>
    <row r="115" spans="2:11" ht="15" x14ac:dyDescent="0.2">
      <c r="B115" s="122"/>
      <c r="C115" s="122"/>
      <c r="D115" s="122"/>
      <c r="E115" s="122"/>
      <c r="F115" s="122"/>
      <c r="G115" s="122"/>
      <c r="H115" s="124">
        <v>0</v>
      </c>
      <c r="I115" s="252">
        <f ca="1">SUMIF(MemberCharge,C115,'2. Fee Structure'!$C$11:$C$15)+IF(D115="Yes",'2. Fee Structure'!$C$15,0)+IF(E115="No",'2. Fee Structure'!$C$22,0)+IF(F115='2. Fee Structure'!$B$19,'2. Fee Structure'!$C$19,0)+IF('3. Roster'!F115='2. Fee Structure'!$B$20,'2. Fee Structure'!$C$20,0)+IF('3. Roster'!F115='2. Fee Structure'!$B$21,'2. Fee Structure'!$C$21,0)+IF(G115='2. Fee Structure'!$B$25,'2. Fee Structure'!$C$25,0)+IF('3. Roster'!G115='2. Fee Structure'!$B$26,'2. Fee Structure'!$C$26,0)+IF('3. Roster'!G115='2. Fee Structure'!$B$27,'2. Fee Structure'!$C$27,0)</f>
        <v>0</v>
      </c>
      <c r="J115" s="252">
        <f ca="1">SUMIF('6. Income'!$E$10:$E$205,'3. Roster'!B115,'6. Income'!$C$10:$C$189)</f>
        <v>0</v>
      </c>
      <c r="K115" s="253">
        <f t="shared" ca="1" si="3"/>
        <v>0</v>
      </c>
    </row>
    <row r="116" spans="2:11" ht="15" x14ac:dyDescent="0.2">
      <c r="B116" s="122"/>
      <c r="C116" s="122"/>
      <c r="D116" s="122"/>
      <c r="E116" s="122"/>
      <c r="F116" s="122"/>
      <c r="G116" s="122"/>
      <c r="H116" s="124">
        <v>0</v>
      </c>
      <c r="I116" s="252">
        <f ca="1">SUMIF(MemberCharge,C116,'2. Fee Structure'!$C$11:$C$15)+IF(D116="Yes",'2. Fee Structure'!$C$15,0)+IF(E116="No",'2. Fee Structure'!$C$22,0)+IF(F116='2. Fee Structure'!$B$19,'2. Fee Structure'!$C$19,0)+IF('3. Roster'!F116='2. Fee Structure'!$B$20,'2. Fee Structure'!$C$20,0)+IF('3. Roster'!F116='2. Fee Structure'!$B$21,'2. Fee Structure'!$C$21,0)+IF(G116='2. Fee Structure'!$B$25,'2. Fee Structure'!$C$25,0)+IF('3. Roster'!G116='2. Fee Structure'!$B$26,'2. Fee Structure'!$C$26,0)+IF('3. Roster'!G116='2. Fee Structure'!$B$27,'2. Fee Structure'!$C$27,0)</f>
        <v>0</v>
      </c>
      <c r="J116" s="252">
        <f ca="1">SUMIF('6. Income'!$E$10:$E$205,'3. Roster'!B116,'6. Income'!$C$10:$C$189)</f>
        <v>0</v>
      </c>
      <c r="K116" s="253">
        <f t="shared" ca="1" si="3"/>
        <v>0</v>
      </c>
    </row>
    <row r="117" spans="2:11" ht="15" x14ac:dyDescent="0.2">
      <c r="B117" s="122"/>
      <c r="C117" s="122"/>
      <c r="D117" s="122"/>
      <c r="E117" s="122"/>
      <c r="F117" s="122"/>
      <c r="G117" s="122"/>
      <c r="H117" s="124">
        <v>0</v>
      </c>
      <c r="I117" s="252">
        <f ca="1">SUMIF(MemberCharge,C117,'2. Fee Structure'!$C$11:$C$15)+IF(D117="Yes",'2. Fee Structure'!$C$15,0)+IF(E117="No",'2. Fee Structure'!$C$22,0)+IF(F117='2. Fee Structure'!$B$19,'2. Fee Structure'!$C$19,0)+IF('3. Roster'!F117='2. Fee Structure'!$B$20,'2. Fee Structure'!$C$20,0)+IF('3. Roster'!F117='2. Fee Structure'!$B$21,'2. Fee Structure'!$C$21,0)+IF(G117='2. Fee Structure'!$B$25,'2. Fee Structure'!$C$25,0)+IF('3. Roster'!G117='2. Fee Structure'!$B$26,'2. Fee Structure'!$C$26,0)+IF('3. Roster'!G117='2. Fee Structure'!$B$27,'2. Fee Structure'!$C$27,0)</f>
        <v>0</v>
      </c>
      <c r="J117" s="252">
        <f ca="1">SUMIF('6. Income'!$E$10:$E$205,'3. Roster'!B117,'6. Income'!$C$10:$C$189)</f>
        <v>0</v>
      </c>
      <c r="K117" s="253">
        <f t="shared" ca="1" si="3"/>
        <v>0</v>
      </c>
    </row>
    <row r="118" spans="2:11" ht="15" x14ac:dyDescent="0.2">
      <c r="B118" s="122"/>
      <c r="C118" s="122"/>
      <c r="D118" s="122"/>
      <c r="E118" s="122"/>
      <c r="F118" s="122"/>
      <c r="G118" s="122"/>
      <c r="H118" s="124">
        <v>0</v>
      </c>
      <c r="I118" s="252">
        <f ca="1">SUMIF(MemberCharge,C118,'2. Fee Structure'!$C$11:$C$15)+IF(D118="Yes",'2. Fee Structure'!$C$15,0)+IF(E118="No",'2. Fee Structure'!$C$22,0)+IF(F118='2. Fee Structure'!$B$19,'2. Fee Structure'!$C$19,0)+IF('3. Roster'!F118='2. Fee Structure'!$B$20,'2. Fee Structure'!$C$20,0)+IF('3. Roster'!F118='2. Fee Structure'!$B$21,'2. Fee Structure'!$C$21,0)+IF(G118='2. Fee Structure'!$B$25,'2. Fee Structure'!$C$25,0)+IF('3. Roster'!G118='2. Fee Structure'!$B$26,'2. Fee Structure'!$C$26,0)+IF('3. Roster'!G118='2. Fee Structure'!$B$27,'2. Fee Structure'!$C$27,0)</f>
        <v>0</v>
      </c>
      <c r="J118" s="252">
        <f ca="1">SUMIF('6. Income'!$E$10:$E$205,'3. Roster'!B118,'6. Income'!$C$10:$C$189)</f>
        <v>0</v>
      </c>
      <c r="K118" s="253">
        <f t="shared" ca="1" si="3"/>
        <v>0</v>
      </c>
    </row>
    <row r="119" spans="2:11" ht="15" x14ac:dyDescent="0.2">
      <c r="B119" s="122"/>
      <c r="C119" s="122"/>
      <c r="D119" s="122"/>
      <c r="E119" s="122"/>
      <c r="F119" s="122"/>
      <c r="G119" s="122"/>
      <c r="H119" s="124">
        <v>0</v>
      </c>
      <c r="I119" s="252">
        <f ca="1">SUMIF(MemberCharge,C119,'2. Fee Structure'!$C$11:$C$15)+IF(D119="Yes",'2. Fee Structure'!$C$15,0)+IF(E119="No",'2. Fee Structure'!$C$22,0)+IF(F119='2. Fee Structure'!$B$19,'2. Fee Structure'!$C$19,0)+IF('3. Roster'!F119='2. Fee Structure'!$B$20,'2. Fee Structure'!$C$20,0)+IF('3. Roster'!F119='2. Fee Structure'!$B$21,'2. Fee Structure'!$C$21,0)+IF(G119='2. Fee Structure'!$B$25,'2. Fee Structure'!$C$25,0)+IF('3. Roster'!G119='2. Fee Structure'!$B$26,'2. Fee Structure'!$C$26,0)+IF('3. Roster'!G119='2. Fee Structure'!$B$27,'2. Fee Structure'!$C$27,0)</f>
        <v>0</v>
      </c>
      <c r="J119" s="252">
        <f ca="1">SUMIF('6. Income'!$E$10:$E$205,'3. Roster'!B119,'6. Income'!$C$10:$C$189)</f>
        <v>0</v>
      </c>
      <c r="K119" s="253">
        <f t="shared" ca="1" si="3"/>
        <v>0</v>
      </c>
    </row>
    <row r="120" spans="2:11" ht="15" x14ac:dyDescent="0.2">
      <c r="B120" s="122"/>
      <c r="C120" s="122"/>
      <c r="D120" s="122"/>
      <c r="E120" s="122"/>
      <c r="F120" s="122"/>
      <c r="G120" s="122"/>
      <c r="H120" s="124">
        <v>0</v>
      </c>
      <c r="I120" s="252">
        <f ca="1">SUMIF(MemberCharge,C120,'2. Fee Structure'!$C$11:$C$15)+IF(D120="Yes",'2. Fee Structure'!$C$15,0)+IF(E120="No",'2. Fee Structure'!$C$22,0)+IF(F120='2. Fee Structure'!$B$19,'2. Fee Structure'!$C$19,0)+IF('3. Roster'!F120='2. Fee Structure'!$B$20,'2. Fee Structure'!$C$20,0)+IF('3. Roster'!F120='2. Fee Structure'!$B$21,'2. Fee Structure'!$C$21,0)+IF(G120='2. Fee Structure'!$B$25,'2. Fee Structure'!$C$25,0)+IF('3. Roster'!G120='2. Fee Structure'!$B$26,'2. Fee Structure'!$C$26,0)+IF('3. Roster'!G120='2. Fee Structure'!$B$27,'2. Fee Structure'!$C$27,0)</f>
        <v>0</v>
      </c>
      <c r="J120" s="252">
        <f ca="1">SUMIF('6. Income'!$E$10:$E$205,'3. Roster'!B120,'6. Income'!$C$10:$C$189)</f>
        <v>0</v>
      </c>
      <c r="K120" s="253">
        <f t="shared" ca="1" si="3"/>
        <v>0</v>
      </c>
    </row>
    <row r="121" spans="2:11" ht="15" x14ac:dyDescent="0.2">
      <c r="B121" s="122"/>
      <c r="C121" s="122"/>
      <c r="D121" s="122"/>
      <c r="E121" s="122"/>
      <c r="F121" s="122"/>
      <c r="G121" s="122"/>
      <c r="H121" s="124">
        <v>0</v>
      </c>
      <c r="I121" s="252">
        <f ca="1">SUMIF(MemberCharge,C121,'2. Fee Structure'!$C$11:$C$15)+IF(D121="Yes",'2. Fee Structure'!$C$15,0)+IF(E121="No",'2. Fee Structure'!$C$22,0)+IF(F121='2. Fee Structure'!$B$19,'2. Fee Structure'!$C$19,0)+IF('3. Roster'!F121='2. Fee Structure'!$B$20,'2. Fee Structure'!$C$20,0)+IF('3. Roster'!F121='2. Fee Structure'!$B$21,'2. Fee Structure'!$C$21,0)+IF(G121='2. Fee Structure'!$B$25,'2. Fee Structure'!$C$25,0)+IF('3. Roster'!G121='2. Fee Structure'!$B$26,'2. Fee Structure'!$C$26,0)+IF('3. Roster'!G121='2. Fee Structure'!$B$27,'2. Fee Structure'!$C$27,0)</f>
        <v>0</v>
      </c>
      <c r="J121" s="252">
        <f ca="1">SUMIF('6. Income'!$E$10:$E$205,'3. Roster'!B121,'6. Income'!$C$10:$C$189)</f>
        <v>0</v>
      </c>
      <c r="K121" s="253">
        <f t="shared" ca="1" si="3"/>
        <v>0</v>
      </c>
    </row>
    <row r="122" spans="2:11" ht="15" x14ac:dyDescent="0.2">
      <c r="B122" s="122"/>
      <c r="C122" s="122"/>
      <c r="D122" s="122"/>
      <c r="E122" s="122"/>
      <c r="F122" s="122"/>
      <c r="G122" s="122"/>
      <c r="H122" s="124">
        <v>0</v>
      </c>
      <c r="I122" s="252">
        <f ca="1">SUMIF(MemberCharge,C122,'2. Fee Structure'!$C$11:$C$15)+IF(D122="Yes",'2. Fee Structure'!$C$15,0)+IF(E122="No",'2. Fee Structure'!$C$22,0)+IF(F122='2. Fee Structure'!$B$19,'2. Fee Structure'!$C$19,0)+IF('3. Roster'!F122='2. Fee Structure'!$B$20,'2. Fee Structure'!$C$20,0)+IF('3. Roster'!F122='2. Fee Structure'!$B$21,'2. Fee Structure'!$C$21,0)+IF(G122='2. Fee Structure'!$B$25,'2. Fee Structure'!$C$25,0)+IF('3. Roster'!G122='2. Fee Structure'!$B$26,'2. Fee Structure'!$C$26,0)+IF('3. Roster'!G122='2. Fee Structure'!$B$27,'2. Fee Structure'!$C$27,0)</f>
        <v>0</v>
      </c>
      <c r="J122" s="252">
        <f ca="1">SUMIF('6. Income'!$E$10:$E$205,'3. Roster'!B122,'6. Income'!$C$10:$C$189)</f>
        <v>0</v>
      </c>
      <c r="K122" s="253">
        <f t="shared" ca="1" si="3"/>
        <v>0</v>
      </c>
    </row>
    <row r="123" spans="2:11" ht="15" x14ac:dyDescent="0.2">
      <c r="B123" s="122"/>
      <c r="C123" s="122"/>
      <c r="D123" s="122"/>
      <c r="E123" s="122"/>
      <c r="F123" s="122"/>
      <c r="G123" s="122"/>
      <c r="H123" s="124">
        <v>0</v>
      </c>
      <c r="I123" s="252">
        <f ca="1">SUMIF(MemberCharge,C123,'2. Fee Structure'!$C$11:$C$15)+IF(D123="Yes",'2. Fee Structure'!$C$15,0)+IF(E123="No",'2. Fee Structure'!$C$22,0)+IF(F123='2. Fee Structure'!$B$19,'2. Fee Structure'!$C$19,0)+IF('3. Roster'!F123='2. Fee Structure'!$B$20,'2. Fee Structure'!$C$20,0)+IF('3. Roster'!F123='2. Fee Structure'!$B$21,'2. Fee Structure'!$C$21,0)+IF(G123='2. Fee Structure'!$B$25,'2. Fee Structure'!$C$25,0)+IF('3. Roster'!G123='2. Fee Structure'!$B$26,'2. Fee Structure'!$C$26,0)+IF('3. Roster'!G123='2. Fee Structure'!$B$27,'2. Fee Structure'!$C$27,0)</f>
        <v>0</v>
      </c>
      <c r="J123" s="252">
        <f ca="1">SUMIF('6. Income'!$E$10:$E$205,'3. Roster'!B123,'6. Income'!$C$10:$C$189)</f>
        <v>0</v>
      </c>
      <c r="K123" s="253">
        <f t="shared" ca="1" si="3"/>
        <v>0</v>
      </c>
    </row>
    <row r="124" spans="2:11" ht="15" x14ac:dyDescent="0.2">
      <c r="B124" s="122"/>
      <c r="C124" s="122"/>
      <c r="D124" s="122"/>
      <c r="E124" s="122"/>
      <c r="F124" s="122"/>
      <c r="G124" s="122"/>
      <c r="H124" s="124">
        <v>0</v>
      </c>
      <c r="I124" s="252">
        <f ca="1">SUMIF(MemberCharge,C124,'2. Fee Structure'!$C$11:$C$15)+IF(D124="Yes",'2. Fee Structure'!$C$15,0)+IF(E124="No",'2. Fee Structure'!$C$22,0)+IF(F124='2. Fee Structure'!$B$19,'2. Fee Structure'!$C$19,0)+IF('3. Roster'!F124='2. Fee Structure'!$B$20,'2. Fee Structure'!$C$20,0)+IF('3. Roster'!F124='2. Fee Structure'!$B$21,'2. Fee Structure'!$C$21,0)+IF(G124='2. Fee Structure'!$B$25,'2. Fee Structure'!$C$25,0)+IF('3. Roster'!G124='2. Fee Structure'!$B$26,'2. Fee Structure'!$C$26,0)+IF('3. Roster'!G124='2. Fee Structure'!$B$27,'2. Fee Structure'!$C$27,0)</f>
        <v>0</v>
      </c>
      <c r="J124" s="252">
        <f ca="1">SUMIF('6. Income'!$E$10:$E$205,'3. Roster'!B124,'6. Income'!$C$10:$C$189)</f>
        <v>0</v>
      </c>
      <c r="K124" s="253">
        <f t="shared" ca="1" si="3"/>
        <v>0</v>
      </c>
    </row>
    <row r="125" spans="2:11" ht="15" x14ac:dyDescent="0.2">
      <c r="B125" s="122"/>
      <c r="C125" s="122"/>
      <c r="D125" s="122"/>
      <c r="E125" s="122"/>
      <c r="F125" s="122"/>
      <c r="G125" s="122"/>
      <c r="H125" s="124">
        <v>0</v>
      </c>
      <c r="I125" s="252">
        <f ca="1">SUMIF(MemberCharge,C125,'2. Fee Structure'!$C$11:$C$15)+IF(D125="Yes",'2. Fee Structure'!$C$15,0)+IF(E125="No",'2. Fee Structure'!$C$22,0)+IF(F125='2. Fee Structure'!$B$19,'2. Fee Structure'!$C$19,0)+IF('3. Roster'!F125='2. Fee Structure'!$B$20,'2. Fee Structure'!$C$20,0)+IF('3. Roster'!F125='2. Fee Structure'!$B$21,'2. Fee Structure'!$C$21,0)+IF(G125='2. Fee Structure'!$B$25,'2. Fee Structure'!$C$25,0)+IF('3. Roster'!G125='2. Fee Structure'!$B$26,'2. Fee Structure'!$C$26,0)+IF('3. Roster'!G125='2. Fee Structure'!$B$27,'2. Fee Structure'!$C$27,0)</f>
        <v>0</v>
      </c>
      <c r="J125" s="252">
        <f ca="1">SUMIF('6. Income'!$E$10:$E$205,'3. Roster'!B125,'6. Income'!$C$10:$C$189)</f>
        <v>0</v>
      </c>
      <c r="K125" s="253">
        <f t="shared" ca="1" si="3"/>
        <v>0</v>
      </c>
    </row>
    <row r="126" spans="2:11" ht="15" x14ac:dyDescent="0.2">
      <c r="B126" s="122"/>
      <c r="C126" s="122"/>
      <c r="D126" s="122"/>
      <c r="E126" s="122"/>
      <c r="F126" s="122"/>
      <c r="G126" s="122"/>
      <c r="H126" s="124">
        <v>0</v>
      </c>
      <c r="I126" s="252">
        <f ca="1">SUMIF(MemberCharge,C126,'2. Fee Structure'!$C$11:$C$15)+IF(D126="Yes",'2. Fee Structure'!$C$15,0)+IF(E126="No",'2. Fee Structure'!$C$22,0)+IF(F126='2. Fee Structure'!$B$19,'2. Fee Structure'!$C$19,0)+IF('3. Roster'!F126='2. Fee Structure'!$B$20,'2. Fee Structure'!$C$20,0)+IF('3. Roster'!F126='2. Fee Structure'!$B$21,'2. Fee Structure'!$C$21,0)+IF(G126='2. Fee Structure'!$B$25,'2. Fee Structure'!$C$25,0)+IF('3. Roster'!G126='2. Fee Structure'!$B$26,'2. Fee Structure'!$C$26,0)+IF('3. Roster'!G126='2. Fee Structure'!$B$27,'2. Fee Structure'!$C$27,0)</f>
        <v>0</v>
      </c>
      <c r="J126" s="252">
        <f ca="1">SUMIF('6. Income'!$E$10:$E$205,'3. Roster'!B126,'6. Income'!$C$10:$C$189)</f>
        <v>0</v>
      </c>
      <c r="K126" s="253">
        <f t="shared" ca="1" si="3"/>
        <v>0</v>
      </c>
    </row>
    <row r="127" spans="2:11" ht="15" x14ac:dyDescent="0.2">
      <c r="B127" s="122"/>
      <c r="C127" s="122"/>
      <c r="D127" s="122"/>
      <c r="E127" s="122"/>
      <c r="F127" s="122"/>
      <c r="G127" s="122"/>
      <c r="H127" s="124">
        <v>0</v>
      </c>
      <c r="I127" s="252">
        <f ca="1">SUMIF(MemberCharge,C127,'2. Fee Structure'!$C$11:$C$15)+IF(D127="Yes",'2. Fee Structure'!$C$15,0)+IF(E127="No",'2. Fee Structure'!$C$22,0)+IF(F127='2. Fee Structure'!$B$19,'2. Fee Structure'!$C$19,0)+IF('3. Roster'!F127='2. Fee Structure'!$B$20,'2. Fee Structure'!$C$20,0)+IF('3. Roster'!F127='2. Fee Structure'!$B$21,'2. Fee Structure'!$C$21,0)+IF(G127='2. Fee Structure'!$B$25,'2. Fee Structure'!$C$25,0)+IF('3. Roster'!G127='2. Fee Structure'!$B$26,'2. Fee Structure'!$C$26,0)+IF('3. Roster'!G127='2. Fee Structure'!$B$27,'2. Fee Structure'!$C$27,0)</f>
        <v>0</v>
      </c>
      <c r="J127" s="252">
        <f ca="1">SUMIF('6. Income'!$E$10:$E$205,'3. Roster'!B127,'6. Income'!$C$10:$C$189)</f>
        <v>0</v>
      </c>
      <c r="K127" s="253">
        <f t="shared" ca="1" si="3"/>
        <v>0</v>
      </c>
    </row>
    <row r="128" spans="2:11" ht="15" x14ac:dyDescent="0.2">
      <c r="B128" s="122"/>
      <c r="C128" s="122"/>
      <c r="D128" s="122"/>
      <c r="E128" s="122"/>
      <c r="F128" s="122"/>
      <c r="G128" s="122"/>
      <c r="H128" s="124">
        <v>0</v>
      </c>
      <c r="I128" s="252">
        <f ca="1">SUMIF(MemberCharge,C128,'2. Fee Structure'!$C$11:$C$15)+IF(D128="Yes",'2. Fee Structure'!$C$15,0)+IF(E128="No",'2. Fee Structure'!$C$22,0)+IF(F128='2. Fee Structure'!$B$19,'2. Fee Structure'!$C$19,0)+IF('3. Roster'!F128='2. Fee Structure'!$B$20,'2. Fee Structure'!$C$20,0)+IF('3. Roster'!F128='2. Fee Structure'!$B$21,'2. Fee Structure'!$C$21,0)+IF(G128='2. Fee Structure'!$B$25,'2. Fee Structure'!$C$25,0)+IF('3. Roster'!G128='2. Fee Structure'!$B$26,'2. Fee Structure'!$C$26,0)+IF('3. Roster'!G128='2. Fee Structure'!$B$27,'2. Fee Structure'!$C$27,0)</f>
        <v>0</v>
      </c>
      <c r="J128" s="252">
        <f ca="1">SUMIF('6. Income'!$E$10:$E$205,'3. Roster'!B128,'6. Income'!$C$10:$C$189)</f>
        <v>0</v>
      </c>
      <c r="K128" s="253">
        <f t="shared" ca="1" si="3"/>
        <v>0</v>
      </c>
    </row>
    <row r="129" spans="2:11" ht="15" x14ac:dyDescent="0.2">
      <c r="B129" s="122"/>
      <c r="C129" s="122"/>
      <c r="D129" s="122"/>
      <c r="E129" s="122"/>
      <c r="F129" s="122"/>
      <c r="G129" s="122"/>
      <c r="H129" s="124">
        <v>0</v>
      </c>
      <c r="I129" s="252">
        <f ca="1">SUMIF(MemberCharge,C129,'2. Fee Structure'!$C$11:$C$15)+IF(D129="Yes",'2. Fee Structure'!$C$15,0)+IF(E129="No",'2. Fee Structure'!$C$22,0)+IF(F129='2. Fee Structure'!$B$19,'2. Fee Structure'!$C$19,0)+IF('3. Roster'!F129='2. Fee Structure'!$B$20,'2. Fee Structure'!$C$20,0)+IF('3. Roster'!F129='2. Fee Structure'!$B$21,'2. Fee Structure'!$C$21,0)+IF(G129='2. Fee Structure'!$B$25,'2. Fee Structure'!$C$25,0)+IF('3. Roster'!G129='2. Fee Structure'!$B$26,'2. Fee Structure'!$C$26,0)+IF('3. Roster'!G129='2. Fee Structure'!$B$27,'2. Fee Structure'!$C$27,0)</f>
        <v>0</v>
      </c>
      <c r="J129" s="252">
        <f ca="1">SUMIF('6. Income'!$E$10:$E$205,'3. Roster'!B129,'6. Income'!$C$10:$C$189)</f>
        <v>0</v>
      </c>
      <c r="K129" s="253">
        <f t="shared" ca="1" si="3"/>
        <v>0</v>
      </c>
    </row>
    <row r="130" spans="2:11" ht="15" x14ac:dyDescent="0.2">
      <c r="B130" s="122"/>
      <c r="C130" s="122"/>
      <c r="D130" s="122"/>
      <c r="E130" s="122"/>
      <c r="F130" s="122"/>
      <c r="G130" s="122"/>
      <c r="H130" s="124">
        <v>0</v>
      </c>
      <c r="I130" s="252">
        <f ca="1">SUMIF(MemberCharge,C130,'2. Fee Structure'!$C$11:$C$15)+IF(D130="Yes",'2. Fee Structure'!$C$15,0)+IF(E130="No",'2. Fee Structure'!$C$22,0)+IF(F130='2. Fee Structure'!$B$19,'2. Fee Structure'!$C$19,0)+IF('3. Roster'!F130='2. Fee Structure'!$B$20,'2. Fee Structure'!$C$20,0)+IF('3. Roster'!F130='2. Fee Structure'!$B$21,'2. Fee Structure'!$C$21,0)+IF(G130='2. Fee Structure'!$B$25,'2. Fee Structure'!$C$25,0)+IF('3. Roster'!G130='2. Fee Structure'!$B$26,'2. Fee Structure'!$C$26,0)+IF('3. Roster'!G130='2. Fee Structure'!$B$27,'2. Fee Structure'!$C$27,0)</f>
        <v>0</v>
      </c>
      <c r="J130" s="252">
        <f ca="1">SUMIF('6. Income'!$E$10:$E$205,'3. Roster'!B130,'6. Income'!$C$10:$C$189)</f>
        <v>0</v>
      </c>
      <c r="K130" s="253">
        <f t="shared" ca="1" si="3"/>
        <v>0</v>
      </c>
    </row>
    <row r="131" spans="2:11" ht="15" x14ac:dyDescent="0.2">
      <c r="B131" s="122"/>
      <c r="C131" s="122"/>
      <c r="D131" s="122"/>
      <c r="E131" s="122"/>
      <c r="F131" s="122"/>
      <c r="G131" s="122"/>
      <c r="H131" s="124">
        <v>0</v>
      </c>
      <c r="I131" s="252">
        <f ca="1">SUMIF(MemberCharge,C131,'2. Fee Structure'!$C$11:$C$15)+IF(D131="Yes",'2. Fee Structure'!$C$15,0)+IF(E131="No",'2. Fee Structure'!$C$22,0)+IF(F131='2. Fee Structure'!$B$19,'2. Fee Structure'!$C$19,0)+IF('3. Roster'!F131='2. Fee Structure'!$B$20,'2. Fee Structure'!$C$20,0)+IF('3. Roster'!F131='2. Fee Structure'!$B$21,'2. Fee Structure'!$C$21,0)+IF(G131='2. Fee Structure'!$B$25,'2. Fee Structure'!$C$25,0)+IF('3. Roster'!G131='2. Fee Structure'!$B$26,'2. Fee Structure'!$C$26,0)+IF('3. Roster'!G131='2. Fee Structure'!$B$27,'2. Fee Structure'!$C$27,0)</f>
        <v>0</v>
      </c>
      <c r="J131" s="252">
        <f ca="1">SUMIF('6. Income'!$E$10:$E$205,'3. Roster'!B131,'6. Income'!$C$10:$C$189)</f>
        <v>0</v>
      </c>
      <c r="K131" s="253">
        <f t="shared" ca="1" si="3"/>
        <v>0</v>
      </c>
    </row>
    <row r="132" spans="2:11" ht="15" x14ac:dyDescent="0.2">
      <c r="B132" s="122"/>
      <c r="C132" s="122"/>
      <c r="D132" s="122"/>
      <c r="E132" s="122"/>
      <c r="F132" s="122"/>
      <c r="G132" s="122"/>
      <c r="H132" s="124">
        <v>0</v>
      </c>
      <c r="I132" s="252">
        <f ca="1">SUMIF(MemberCharge,C132,'2. Fee Structure'!$C$11:$C$15)+IF(D132="Yes",'2. Fee Structure'!$C$15,0)+IF(E132="No",'2. Fee Structure'!$C$22,0)+IF(F132='2. Fee Structure'!$B$19,'2. Fee Structure'!$C$19,0)+IF('3. Roster'!F132='2. Fee Structure'!$B$20,'2. Fee Structure'!$C$20,0)+IF('3. Roster'!F132='2. Fee Structure'!$B$21,'2. Fee Structure'!$C$21,0)+IF(G132='2. Fee Structure'!$B$25,'2. Fee Structure'!$C$25,0)+IF('3. Roster'!G132='2. Fee Structure'!$B$26,'2. Fee Structure'!$C$26,0)+IF('3. Roster'!G132='2. Fee Structure'!$B$27,'2. Fee Structure'!$C$27,0)</f>
        <v>0</v>
      </c>
      <c r="J132" s="252">
        <f ca="1">SUMIF('6. Income'!$E$10:$E$205,'3. Roster'!B132,'6. Income'!$C$10:$C$189)</f>
        <v>0</v>
      </c>
      <c r="K132" s="253">
        <f t="shared" ca="1" si="3"/>
        <v>0</v>
      </c>
    </row>
    <row r="133" spans="2:11" ht="15" x14ac:dyDescent="0.2">
      <c r="B133" s="122"/>
      <c r="C133" s="122"/>
      <c r="D133" s="122"/>
      <c r="E133" s="122"/>
      <c r="F133" s="122"/>
      <c r="G133" s="122"/>
      <c r="H133" s="124">
        <v>0</v>
      </c>
      <c r="I133" s="252">
        <f ca="1">SUMIF(MemberCharge,C133,'2. Fee Structure'!$C$11:$C$15)+IF(D133="Yes",'2. Fee Structure'!$C$15,0)+IF(E133="No",'2. Fee Structure'!$C$22,0)+IF(F133='2. Fee Structure'!$B$19,'2. Fee Structure'!$C$19,0)+IF('3. Roster'!F133='2. Fee Structure'!$B$20,'2. Fee Structure'!$C$20,0)+IF('3. Roster'!F133='2. Fee Structure'!$B$21,'2. Fee Structure'!$C$21,0)+IF(G133='2. Fee Structure'!$B$25,'2. Fee Structure'!$C$25,0)+IF('3. Roster'!G133='2. Fee Structure'!$B$26,'2. Fee Structure'!$C$26,0)+IF('3. Roster'!G133='2. Fee Structure'!$B$27,'2. Fee Structure'!$C$27,0)</f>
        <v>0</v>
      </c>
      <c r="J133" s="252">
        <f ca="1">SUMIF('6. Income'!$E$10:$E$205,'3. Roster'!B133,'6. Income'!$C$10:$C$189)</f>
        <v>0</v>
      </c>
      <c r="K133" s="253">
        <f t="shared" ca="1" si="3"/>
        <v>0</v>
      </c>
    </row>
    <row r="134" spans="2:11" ht="15" x14ac:dyDescent="0.2">
      <c r="B134" s="122"/>
      <c r="C134" s="122"/>
      <c r="D134" s="122"/>
      <c r="E134" s="122"/>
      <c r="F134" s="122"/>
      <c r="G134" s="122"/>
      <c r="H134" s="124">
        <v>0</v>
      </c>
      <c r="I134" s="252">
        <f ca="1">SUMIF(MemberCharge,C134,'2. Fee Structure'!$C$11:$C$15)+IF(D134="Yes",'2. Fee Structure'!$C$15,0)+IF(E134="No",'2. Fee Structure'!$C$22,0)+IF(F134='2. Fee Structure'!$B$19,'2. Fee Structure'!$C$19,0)+IF('3. Roster'!F134='2. Fee Structure'!$B$20,'2. Fee Structure'!$C$20,0)+IF('3. Roster'!F134='2. Fee Structure'!$B$21,'2. Fee Structure'!$C$21,0)+IF(G134='2. Fee Structure'!$B$25,'2. Fee Structure'!$C$25,0)+IF('3. Roster'!G134='2. Fee Structure'!$B$26,'2. Fee Structure'!$C$26,0)+IF('3. Roster'!G134='2. Fee Structure'!$B$27,'2. Fee Structure'!$C$27,0)</f>
        <v>0</v>
      </c>
      <c r="J134" s="252">
        <f ca="1">SUMIF('6. Income'!$E$10:$E$205,'3. Roster'!B134,'6. Income'!$C$10:$C$189)</f>
        <v>0</v>
      </c>
      <c r="K134" s="253">
        <f t="shared" ca="1" si="3"/>
        <v>0</v>
      </c>
    </row>
    <row r="135" spans="2:11" ht="15" x14ac:dyDescent="0.2">
      <c r="B135" s="122"/>
      <c r="C135" s="122"/>
      <c r="D135" s="122"/>
      <c r="E135" s="122"/>
      <c r="F135" s="122"/>
      <c r="G135" s="122"/>
      <c r="H135" s="124">
        <v>0</v>
      </c>
      <c r="I135" s="252">
        <f ca="1">SUMIF(MemberCharge,C135,'2. Fee Structure'!$C$11:$C$15)+IF(D135="Yes",'2. Fee Structure'!$C$15,0)+IF(E135="No",'2. Fee Structure'!$C$22,0)+IF(F135='2. Fee Structure'!$B$19,'2. Fee Structure'!$C$19,0)+IF('3. Roster'!F135='2. Fee Structure'!$B$20,'2. Fee Structure'!$C$20,0)+IF('3. Roster'!F135='2. Fee Structure'!$B$21,'2. Fee Structure'!$C$21,0)+IF(G135='2. Fee Structure'!$B$25,'2. Fee Structure'!$C$25,0)+IF('3. Roster'!G135='2. Fee Structure'!$B$26,'2. Fee Structure'!$C$26,0)+IF('3. Roster'!G135='2. Fee Structure'!$B$27,'2. Fee Structure'!$C$27,0)</f>
        <v>0</v>
      </c>
      <c r="J135" s="252">
        <f ca="1">SUMIF('6. Income'!$E$10:$E$205,'3. Roster'!B135,'6. Income'!$C$10:$C$189)</f>
        <v>0</v>
      </c>
      <c r="K135" s="253">
        <f t="shared" ca="1" si="3"/>
        <v>0</v>
      </c>
    </row>
    <row r="136" spans="2:11" ht="15" x14ac:dyDescent="0.2">
      <c r="B136" s="122"/>
      <c r="C136" s="122"/>
      <c r="D136" s="122"/>
      <c r="E136" s="122"/>
      <c r="F136" s="122"/>
      <c r="G136" s="122"/>
      <c r="H136" s="124">
        <v>0</v>
      </c>
      <c r="I136" s="252">
        <f ca="1">SUMIF(MemberCharge,C136,'2. Fee Structure'!$C$11:$C$15)+IF(D136="Yes",'2. Fee Structure'!$C$15,0)+IF(E136="No",'2. Fee Structure'!$C$22,0)+IF(F136='2. Fee Structure'!$B$19,'2. Fee Structure'!$C$19,0)+IF('3. Roster'!F136='2. Fee Structure'!$B$20,'2. Fee Structure'!$C$20,0)+IF('3. Roster'!F136='2. Fee Structure'!$B$21,'2. Fee Structure'!$C$21,0)+IF(G136='2. Fee Structure'!$B$25,'2. Fee Structure'!$C$25,0)+IF('3. Roster'!G136='2. Fee Structure'!$B$26,'2. Fee Structure'!$C$26,0)+IF('3. Roster'!G136='2. Fee Structure'!$B$27,'2. Fee Structure'!$C$27,0)</f>
        <v>0</v>
      </c>
      <c r="J136" s="252">
        <f ca="1">SUMIF('6. Income'!$E$10:$E$205,'3. Roster'!B136,'6. Income'!$C$10:$C$189)</f>
        <v>0</v>
      </c>
      <c r="K136" s="253">
        <f t="shared" ca="1" si="3"/>
        <v>0</v>
      </c>
    </row>
    <row r="137" spans="2:11" ht="15" x14ac:dyDescent="0.2">
      <c r="B137" s="122"/>
      <c r="C137" s="122"/>
      <c r="D137" s="122"/>
      <c r="E137" s="122"/>
      <c r="F137" s="122"/>
      <c r="G137" s="122"/>
      <c r="H137" s="124">
        <v>0</v>
      </c>
      <c r="I137" s="252">
        <f ca="1">SUMIF(MemberCharge,C137,'2. Fee Structure'!$C$11:$C$15)+IF(D137="Yes",'2. Fee Structure'!$C$15,0)+IF(E137="No",'2. Fee Structure'!$C$22,0)+IF(F137='2. Fee Structure'!$B$19,'2. Fee Structure'!$C$19,0)+IF('3. Roster'!F137='2. Fee Structure'!$B$20,'2. Fee Structure'!$C$20,0)+IF('3. Roster'!F137='2. Fee Structure'!$B$21,'2. Fee Structure'!$C$21,0)+IF(G137='2. Fee Structure'!$B$25,'2. Fee Structure'!$C$25,0)+IF('3. Roster'!G137='2. Fee Structure'!$B$26,'2. Fee Structure'!$C$26,0)+IF('3. Roster'!G137='2. Fee Structure'!$B$27,'2. Fee Structure'!$C$27,0)</f>
        <v>0</v>
      </c>
      <c r="J137" s="252">
        <f ca="1">SUMIF('6. Income'!$E$10:$E$205,'3. Roster'!B137,'6. Income'!$C$10:$C$189)</f>
        <v>0</v>
      </c>
      <c r="K137" s="253">
        <f t="shared" ca="1" si="3"/>
        <v>0</v>
      </c>
    </row>
    <row r="138" spans="2:11" ht="15" x14ac:dyDescent="0.2">
      <c r="B138" s="122"/>
      <c r="C138" s="122"/>
      <c r="D138" s="122"/>
      <c r="E138" s="122"/>
      <c r="F138" s="122"/>
      <c r="G138" s="122"/>
      <c r="H138" s="124">
        <v>0</v>
      </c>
      <c r="I138" s="252">
        <f ca="1">SUMIF(MemberCharge,C138,'2. Fee Structure'!$C$11:$C$15)+IF(D138="Yes",'2. Fee Structure'!$C$15,0)+IF(E138="No",'2. Fee Structure'!$C$22,0)+IF(F138='2. Fee Structure'!$B$19,'2. Fee Structure'!$C$19,0)+IF('3. Roster'!F138='2. Fee Structure'!$B$20,'2. Fee Structure'!$C$20,0)+IF('3. Roster'!F138='2. Fee Structure'!$B$21,'2. Fee Structure'!$C$21,0)+IF(G138='2. Fee Structure'!$B$25,'2. Fee Structure'!$C$25,0)+IF('3. Roster'!G138='2. Fee Structure'!$B$26,'2. Fee Structure'!$C$26,0)+IF('3. Roster'!G138='2. Fee Structure'!$B$27,'2. Fee Structure'!$C$27,0)</f>
        <v>0</v>
      </c>
      <c r="J138" s="252">
        <f ca="1">SUMIF('6. Income'!$E$10:$E$205,'3. Roster'!B138,'6. Income'!$C$10:$C$189)</f>
        <v>0</v>
      </c>
      <c r="K138" s="253">
        <f t="shared" ca="1" si="3"/>
        <v>0</v>
      </c>
    </row>
    <row r="139" spans="2:11" ht="15" x14ac:dyDescent="0.2">
      <c r="B139" s="122"/>
      <c r="C139" s="122"/>
      <c r="D139" s="122"/>
      <c r="E139" s="122"/>
      <c r="F139" s="122"/>
      <c r="G139" s="122"/>
      <c r="H139" s="124">
        <v>0</v>
      </c>
      <c r="I139" s="252">
        <f ca="1">SUMIF(MemberCharge,C139,'2. Fee Structure'!$C$11:$C$15)+IF(D139="Yes",'2. Fee Structure'!$C$15,0)+IF(E139="No",'2. Fee Structure'!$C$22,0)+IF(F139='2. Fee Structure'!$B$19,'2. Fee Structure'!$C$19,0)+IF('3. Roster'!F139='2. Fee Structure'!$B$20,'2. Fee Structure'!$C$20,0)+IF('3. Roster'!F139='2. Fee Structure'!$B$21,'2. Fee Structure'!$C$21,0)+IF(G139='2. Fee Structure'!$B$25,'2. Fee Structure'!$C$25,0)+IF('3. Roster'!G139='2. Fee Structure'!$B$26,'2. Fee Structure'!$C$26,0)+IF('3. Roster'!G139='2. Fee Structure'!$B$27,'2. Fee Structure'!$C$27,0)</f>
        <v>0</v>
      </c>
      <c r="J139" s="252">
        <f ca="1">SUMIF('6. Income'!$E$10:$E$205,'3. Roster'!B139,'6. Income'!$C$10:$C$189)</f>
        <v>0</v>
      </c>
      <c r="K139" s="253">
        <f t="shared" ca="1" si="3"/>
        <v>0</v>
      </c>
    </row>
    <row r="140" spans="2:11" ht="15" x14ac:dyDescent="0.2">
      <c r="B140" s="122"/>
      <c r="C140" s="122"/>
      <c r="D140" s="122"/>
      <c r="E140" s="122"/>
      <c r="F140" s="122"/>
      <c r="G140" s="122"/>
      <c r="H140" s="124">
        <v>0</v>
      </c>
      <c r="I140" s="252">
        <f ca="1">SUMIF(MemberCharge,C140,'2. Fee Structure'!$C$11:$C$15)+IF(D140="Yes",'2. Fee Structure'!$C$15,0)+IF(E140="No",'2. Fee Structure'!$C$22,0)+IF(F140='2. Fee Structure'!$B$19,'2. Fee Structure'!$C$19,0)+IF('3. Roster'!F140='2. Fee Structure'!$B$20,'2. Fee Structure'!$C$20,0)+IF('3. Roster'!F140='2. Fee Structure'!$B$21,'2. Fee Structure'!$C$21,0)+IF(G140='2. Fee Structure'!$B$25,'2. Fee Structure'!$C$25,0)+IF('3. Roster'!G140='2. Fee Structure'!$B$26,'2. Fee Structure'!$C$26,0)+IF('3. Roster'!G140='2. Fee Structure'!$B$27,'2. Fee Structure'!$C$27,0)</f>
        <v>0</v>
      </c>
      <c r="J140" s="252">
        <f ca="1">SUMIF('6. Income'!$E$10:$E$205,'3. Roster'!B140,'6. Income'!$C$10:$C$189)</f>
        <v>0</v>
      </c>
      <c r="K140" s="253">
        <f t="shared" ca="1" si="3"/>
        <v>0</v>
      </c>
    </row>
    <row r="141" spans="2:11" ht="15" x14ac:dyDescent="0.2">
      <c r="B141" s="122"/>
      <c r="C141" s="122"/>
      <c r="D141" s="122"/>
      <c r="E141" s="122"/>
      <c r="F141" s="122"/>
      <c r="G141" s="122"/>
      <c r="H141" s="124">
        <v>0</v>
      </c>
      <c r="I141" s="252">
        <f ca="1">SUMIF(MemberCharge,C141,'2. Fee Structure'!$C$11:$C$15)+IF(D141="Yes",'2. Fee Structure'!$C$15,0)+IF(E141="No",'2. Fee Structure'!$C$22,0)+IF(F141='2. Fee Structure'!$B$19,'2. Fee Structure'!$C$19,0)+IF('3. Roster'!F141='2. Fee Structure'!$B$20,'2. Fee Structure'!$C$20,0)+IF('3. Roster'!F141='2. Fee Structure'!$B$21,'2. Fee Structure'!$C$21,0)+IF(G141='2. Fee Structure'!$B$25,'2. Fee Structure'!$C$25,0)+IF('3. Roster'!G141='2. Fee Structure'!$B$26,'2. Fee Structure'!$C$26,0)+IF('3. Roster'!G141='2. Fee Structure'!$B$27,'2. Fee Structure'!$C$27,0)</f>
        <v>0</v>
      </c>
      <c r="J141" s="252">
        <f ca="1">SUMIF('6. Income'!$E$10:$E$205,'3. Roster'!B141,'6. Income'!$C$10:$C$189)</f>
        <v>0</v>
      </c>
      <c r="K141" s="253">
        <f t="shared" ca="1" si="3"/>
        <v>0</v>
      </c>
    </row>
    <row r="142" spans="2:11" ht="15" x14ac:dyDescent="0.2">
      <c r="B142" s="122"/>
      <c r="C142" s="122"/>
      <c r="D142" s="122"/>
      <c r="E142" s="122"/>
      <c r="F142" s="122"/>
      <c r="G142" s="122"/>
      <c r="H142" s="124">
        <v>0</v>
      </c>
      <c r="I142" s="252">
        <f ca="1">SUMIF(MemberCharge,C142,'2. Fee Structure'!$C$11:$C$15)+IF(D142="Yes",'2. Fee Structure'!$C$15,0)+IF(E142="No",'2. Fee Structure'!$C$22,0)+IF(F142='2. Fee Structure'!$B$19,'2. Fee Structure'!$C$19,0)+IF('3. Roster'!F142='2. Fee Structure'!$B$20,'2. Fee Structure'!$C$20,0)+IF('3. Roster'!F142='2. Fee Structure'!$B$21,'2. Fee Structure'!$C$21,0)+IF(G142='2. Fee Structure'!$B$25,'2. Fee Structure'!$C$25,0)+IF('3. Roster'!G142='2. Fee Structure'!$B$26,'2. Fee Structure'!$C$26,0)+IF('3. Roster'!G142='2. Fee Structure'!$B$27,'2. Fee Structure'!$C$27,0)</f>
        <v>0</v>
      </c>
      <c r="J142" s="252">
        <f ca="1">SUMIF('6. Income'!$E$10:$E$205,'3. Roster'!B142,'6. Income'!$C$10:$C$189)</f>
        <v>0</v>
      </c>
      <c r="K142" s="253">
        <f t="shared" ca="1" si="3"/>
        <v>0</v>
      </c>
    </row>
    <row r="143" spans="2:11" ht="15" x14ac:dyDescent="0.2">
      <c r="B143" s="122"/>
      <c r="C143" s="122"/>
      <c r="D143" s="122"/>
      <c r="E143" s="122"/>
      <c r="F143" s="122"/>
      <c r="G143" s="122"/>
      <c r="H143" s="124">
        <v>0</v>
      </c>
      <c r="I143" s="252">
        <f ca="1">SUMIF(MemberCharge,C143,'2. Fee Structure'!$C$11:$C$15)+IF(D143="Yes",'2. Fee Structure'!$C$15,0)+IF(E143="No",'2. Fee Structure'!$C$22,0)+IF(F143='2. Fee Structure'!$B$19,'2. Fee Structure'!$C$19,0)+IF('3. Roster'!F143='2. Fee Structure'!$B$20,'2. Fee Structure'!$C$20,0)+IF('3. Roster'!F143='2. Fee Structure'!$B$21,'2. Fee Structure'!$C$21,0)+IF(G143='2. Fee Structure'!$B$25,'2. Fee Structure'!$C$25,0)+IF('3. Roster'!G143='2. Fee Structure'!$B$26,'2. Fee Structure'!$C$26,0)+IF('3. Roster'!G143='2. Fee Structure'!$B$27,'2. Fee Structure'!$C$27,0)</f>
        <v>0</v>
      </c>
      <c r="J143" s="252">
        <f ca="1">SUMIF('6. Income'!$E$10:$E$205,'3. Roster'!B143,'6. Income'!$C$10:$C$189)</f>
        <v>0</v>
      </c>
      <c r="K143" s="253">
        <f t="shared" ca="1" si="3"/>
        <v>0</v>
      </c>
    </row>
    <row r="144" spans="2:11" ht="15" x14ac:dyDescent="0.2">
      <c r="B144" s="122"/>
      <c r="C144" s="122"/>
      <c r="D144" s="122"/>
      <c r="E144" s="122"/>
      <c r="F144" s="122"/>
      <c r="G144" s="122"/>
      <c r="H144" s="124">
        <v>0</v>
      </c>
      <c r="I144" s="252">
        <f ca="1">SUMIF(MemberCharge,C144,'2. Fee Structure'!$C$11:$C$15)+IF(D144="Yes",'2. Fee Structure'!$C$15,0)+IF(E144="No",'2. Fee Structure'!$C$22,0)+IF(F144='2. Fee Structure'!$B$19,'2. Fee Structure'!$C$19,0)+IF('3. Roster'!F144='2. Fee Structure'!$B$20,'2. Fee Structure'!$C$20,0)+IF('3. Roster'!F144='2. Fee Structure'!$B$21,'2. Fee Structure'!$C$21,0)+IF(G144='2. Fee Structure'!$B$25,'2. Fee Structure'!$C$25,0)+IF('3. Roster'!G144='2. Fee Structure'!$B$26,'2. Fee Structure'!$C$26,0)+IF('3. Roster'!G144='2. Fee Structure'!$B$27,'2. Fee Structure'!$C$27,0)</f>
        <v>0</v>
      </c>
      <c r="J144" s="252">
        <f ca="1">SUMIF('6. Income'!$E$10:$E$205,'3. Roster'!B144,'6. Income'!$C$10:$C$189)</f>
        <v>0</v>
      </c>
      <c r="K144" s="253">
        <f t="shared" ref="K144:K169" ca="1" si="4">H144+I144-J144</f>
        <v>0</v>
      </c>
    </row>
    <row r="145" spans="2:11" ht="15" x14ac:dyDescent="0.2">
      <c r="B145" s="122"/>
      <c r="C145" s="122"/>
      <c r="D145" s="122"/>
      <c r="E145" s="122"/>
      <c r="F145" s="122"/>
      <c r="G145" s="122"/>
      <c r="H145" s="124">
        <v>0</v>
      </c>
      <c r="I145" s="252">
        <f ca="1">SUMIF(MemberCharge,C145,'2. Fee Structure'!$C$11:$C$15)+IF(D145="Yes",'2. Fee Structure'!$C$15,0)+IF(E145="No",'2. Fee Structure'!$C$22,0)+IF(F145='2. Fee Structure'!$B$19,'2. Fee Structure'!$C$19,0)+IF('3. Roster'!F145='2. Fee Structure'!$B$20,'2. Fee Structure'!$C$20,0)+IF('3. Roster'!F145='2. Fee Structure'!$B$21,'2. Fee Structure'!$C$21,0)+IF(G145='2. Fee Structure'!$B$25,'2. Fee Structure'!$C$25,0)+IF('3. Roster'!G145='2. Fee Structure'!$B$26,'2. Fee Structure'!$C$26,0)+IF('3. Roster'!G145='2. Fee Structure'!$B$27,'2. Fee Structure'!$C$27,0)</f>
        <v>0</v>
      </c>
      <c r="J145" s="252">
        <f ca="1">SUMIF('6. Income'!$E$10:$E$205,'3. Roster'!B145,'6. Income'!$C$10:$C$189)</f>
        <v>0</v>
      </c>
      <c r="K145" s="253">
        <f t="shared" ca="1" si="4"/>
        <v>0</v>
      </c>
    </row>
    <row r="146" spans="2:11" ht="15" x14ac:dyDescent="0.2">
      <c r="B146" s="122"/>
      <c r="C146" s="122"/>
      <c r="D146" s="122"/>
      <c r="E146" s="122"/>
      <c r="F146" s="122"/>
      <c r="G146" s="122"/>
      <c r="H146" s="124">
        <v>0</v>
      </c>
      <c r="I146" s="252">
        <f ca="1">SUMIF(MemberCharge,C146,'2. Fee Structure'!$C$11:$C$15)+IF(D146="Yes",'2. Fee Structure'!$C$15,0)+IF(E146="No",'2. Fee Structure'!$C$22,0)+IF(F146='2. Fee Structure'!$B$19,'2. Fee Structure'!$C$19,0)+IF('3. Roster'!F146='2. Fee Structure'!$B$20,'2. Fee Structure'!$C$20,0)+IF('3. Roster'!F146='2. Fee Structure'!$B$21,'2. Fee Structure'!$C$21,0)+IF(G146='2. Fee Structure'!$B$25,'2. Fee Structure'!$C$25,0)+IF('3. Roster'!G146='2. Fee Structure'!$B$26,'2. Fee Structure'!$C$26,0)+IF('3. Roster'!G146='2. Fee Structure'!$B$27,'2. Fee Structure'!$C$27,0)</f>
        <v>0</v>
      </c>
      <c r="J146" s="252">
        <f ca="1">SUMIF('6. Income'!$E$10:$E$205,'3. Roster'!B146,'6. Income'!$C$10:$C$189)</f>
        <v>0</v>
      </c>
      <c r="K146" s="253">
        <f t="shared" ca="1" si="4"/>
        <v>0</v>
      </c>
    </row>
    <row r="147" spans="2:11" ht="15" x14ac:dyDescent="0.2">
      <c r="B147" s="122"/>
      <c r="C147" s="122"/>
      <c r="D147" s="122"/>
      <c r="E147" s="122"/>
      <c r="F147" s="122"/>
      <c r="G147" s="122"/>
      <c r="H147" s="124">
        <v>0</v>
      </c>
      <c r="I147" s="252">
        <f ca="1">SUMIF(MemberCharge,C147,'2. Fee Structure'!$C$11:$C$15)+IF(D147="Yes",'2. Fee Structure'!$C$15,0)+IF(E147="No",'2. Fee Structure'!$C$22,0)+IF(F147='2. Fee Structure'!$B$19,'2. Fee Structure'!$C$19,0)+IF('3. Roster'!F147='2. Fee Structure'!$B$20,'2. Fee Structure'!$C$20,0)+IF('3. Roster'!F147='2. Fee Structure'!$B$21,'2. Fee Structure'!$C$21,0)+IF(G147='2. Fee Structure'!$B$25,'2. Fee Structure'!$C$25,0)+IF('3. Roster'!G147='2. Fee Structure'!$B$26,'2. Fee Structure'!$C$26,0)+IF('3. Roster'!G147='2. Fee Structure'!$B$27,'2. Fee Structure'!$C$27,0)</f>
        <v>0</v>
      </c>
      <c r="J147" s="252">
        <f ca="1">SUMIF('6. Income'!$E$10:$E$205,'3. Roster'!B147,'6. Income'!$C$10:$C$189)</f>
        <v>0</v>
      </c>
      <c r="K147" s="253">
        <f t="shared" ca="1" si="4"/>
        <v>0</v>
      </c>
    </row>
    <row r="148" spans="2:11" ht="15" x14ac:dyDescent="0.2">
      <c r="B148" s="122"/>
      <c r="C148" s="122"/>
      <c r="D148" s="122"/>
      <c r="E148" s="122"/>
      <c r="F148" s="122"/>
      <c r="G148" s="122"/>
      <c r="H148" s="124">
        <v>0</v>
      </c>
      <c r="I148" s="252">
        <f ca="1">SUMIF(MemberCharge,C148,'2. Fee Structure'!$C$11:$C$15)+IF(D148="Yes",'2. Fee Structure'!$C$15,0)+IF(E148="No",'2. Fee Structure'!$C$22,0)+IF(F148='2. Fee Structure'!$B$19,'2. Fee Structure'!$C$19,0)+IF('3. Roster'!F148='2. Fee Structure'!$B$20,'2. Fee Structure'!$C$20,0)+IF('3. Roster'!F148='2. Fee Structure'!$B$21,'2. Fee Structure'!$C$21,0)+IF(G148='2. Fee Structure'!$B$25,'2. Fee Structure'!$C$25,0)+IF('3. Roster'!G148='2. Fee Structure'!$B$26,'2. Fee Structure'!$C$26,0)+IF('3. Roster'!G148='2. Fee Structure'!$B$27,'2. Fee Structure'!$C$27,0)</f>
        <v>0</v>
      </c>
      <c r="J148" s="252">
        <f ca="1">SUMIF('6. Income'!$E$10:$E$205,'3. Roster'!B148,'6. Income'!$C$10:$C$189)</f>
        <v>0</v>
      </c>
      <c r="K148" s="253">
        <f t="shared" ca="1" si="4"/>
        <v>0</v>
      </c>
    </row>
    <row r="149" spans="2:11" ht="15" x14ac:dyDescent="0.2">
      <c r="B149" s="122"/>
      <c r="C149" s="122"/>
      <c r="D149" s="122"/>
      <c r="E149" s="122"/>
      <c r="F149" s="122"/>
      <c r="G149" s="122"/>
      <c r="H149" s="124">
        <v>0</v>
      </c>
      <c r="I149" s="252">
        <f ca="1">SUMIF(MemberCharge,C149,'2. Fee Structure'!$C$11:$C$15)+IF(D149="Yes",'2. Fee Structure'!$C$15,0)+IF(E149="No",'2. Fee Structure'!$C$22,0)+IF(F149='2. Fee Structure'!$B$19,'2. Fee Structure'!$C$19,0)+IF('3. Roster'!F149='2. Fee Structure'!$B$20,'2. Fee Structure'!$C$20,0)+IF('3. Roster'!F149='2. Fee Structure'!$B$21,'2. Fee Structure'!$C$21,0)+IF(G149='2. Fee Structure'!$B$25,'2. Fee Structure'!$C$25,0)+IF('3. Roster'!G149='2. Fee Structure'!$B$26,'2. Fee Structure'!$C$26,0)+IF('3. Roster'!G149='2. Fee Structure'!$B$27,'2. Fee Structure'!$C$27,0)</f>
        <v>0</v>
      </c>
      <c r="J149" s="252">
        <f ca="1">SUMIF('6. Income'!$E$10:$E$205,'3. Roster'!B149,'6. Income'!$C$10:$C$189)</f>
        <v>0</v>
      </c>
      <c r="K149" s="253">
        <f t="shared" ca="1" si="4"/>
        <v>0</v>
      </c>
    </row>
    <row r="150" spans="2:11" ht="15" x14ac:dyDescent="0.2">
      <c r="B150" s="122"/>
      <c r="C150" s="122"/>
      <c r="D150" s="122"/>
      <c r="E150" s="122"/>
      <c r="F150" s="122"/>
      <c r="G150" s="122"/>
      <c r="H150" s="124">
        <v>0</v>
      </c>
      <c r="I150" s="252">
        <f ca="1">SUMIF(MemberCharge,C150,'2. Fee Structure'!$C$11:$C$15)+IF(D150="Yes",'2. Fee Structure'!$C$15,0)+IF(E150="No",'2. Fee Structure'!$C$22,0)+IF(F150='2. Fee Structure'!$B$19,'2. Fee Structure'!$C$19,0)+IF('3. Roster'!F150='2. Fee Structure'!$B$20,'2. Fee Structure'!$C$20,0)+IF('3. Roster'!F150='2. Fee Structure'!$B$21,'2. Fee Structure'!$C$21,0)+IF(G150='2. Fee Structure'!$B$25,'2. Fee Structure'!$C$25,0)+IF('3. Roster'!G150='2. Fee Structure'!$B$26,'2. Fee Structure'!$C$26,0)+IF('3. Roster'!G150='2. Fee Structure'!$B$27,'2. Fee Structure'!$C$27,0)</f>
        <v>0</v>
      </c>
      <c r="J150" s="252">
        <f ca="1">SUMIF('6. Income'!$E$10:$E$205,'3. Roster'!B150,'6. Income'!$C$10:$C$189)</f>
        <v>0</v>
      </c>
      <c r="K150" s="253">
        <f t="shared" ca="1" si="4"/>
        <v>0</v>
      </c>
    </row>
    <row r="151" spans="2:11" ht="15" x14ac:dyDescent="0.2">
      <c r="B151" s="122"/>
      <c r="C151" s="122"/>
      <c r="D151" s="122"/>
      <c r="E151" s="122"/>
      <c r="F151" s="122"/>
      <c r="G151" s="122"/>
      <c r="H151" s="124">
        <v>0</v>
      </c>
      <c r="I151" s="252">
        <f ca="1">SUMIF(MemberCharge,C151,'2. Fee Structure'!$C$11:$C$15)+IF(D151="Yes",'2. Fee Structure'!$C$15,0)+IF(E151="No",'2. Fee Structure'!$C$22,0)+IF(F151='2. Fee Structure'!$B$19,'2. Fee Structure'!$C$19,0)+IF('3. Roster'!F151='2. Fee Structure'!$B$20,'2. Fee Structure'!$C$20,0)+IF('3. Roster'!F151='2. Fee Structure'!$B$21,'2. Fee Structure'!$C$21,0)+IF(G151='2. Fee Structure'!$B$25,'2. Fee Structure'!$C$25,0)+IF('3. Roster'!G151='2. Fee Structure'!$B$26,'2. Fee Structure'!$C$26,0)+IF('3. Roster'!G151='2. Fee Structure'!$B$27,'2. Fee Structure'!$C$27,0)</f>
        <v>0</v>
      </c>
      <c r="J151" s="252">
        <f ca="1">SUMIF('6. Income'!$E$10:$E$205,'3. Roster'!B151,'6. Income'!$C$10:$C$189)</f>
        <v>0</v>
      </c>
      <c r="K151" s="253">
        <f t="shared" ca="1" si="4"/>
        <v>0</v>
      </c>
    </row>
    <row r="152" spans="2:11" ht="15" x14ac:dyDescent="0.2">
      <c r="B152" s="122"/>
      <c r="C152" s="122"/>
      <c r="D152" s="122"/>
      <c r="E152" s="122"/>
      <c r="F152" s="122"/>
      <c r="G152" s="122"/>
      <c r="H152" s="124">
        <v>0</v>
      </c>
      <c r="I152" s="252">
        <f ca="1">SUMIF(MemberCharge,C152,'2. Fee Structure'!$C$11:$C$15)+IF(D152="Yes",'2. Fee Structure'!$C$15,0)+IF(E152="No",'2. Fee Structure'!$C$22,0)+IF(F152='2. Fee Structure'!$B$19,'2. Fee Structure'!$C$19,0)+IF('3. Roster'!F152='2. Fee Structure'!$B$20,'2. Fee Structure'!$C$20,0)+IF('3. Roster'!F152='2. Fee Structure'!$B$21,'2. Fee Structure'!$C$21,0)+IF(G152='2. Fee Structure'!$B$25,'2. Fee Structure'!$C$25,0)+IF('3. Roster'!G152='2. Fee Structure'!$B$26,'2. Fee Structure'!$C$26,0)+IF('3. Roster'!G152='2. Fee Structure'!$B$27,'2. Fee Structure'!$C$27,0)</f>
        <v>0</v>
      </c>
      <c r="J152" s="252">
        <f ca="1">SUMIF('6. Income'!$E$10:$E$205,'3. Roster'!B152,'6. Income'!$C$10:$C$189)</f>
        <v>0</v>
      </c>
      <c r="K152" s="253">
        <f t="shared" ca="1" si="4"/>
        <v>0</v>
      </c>
    </row>
    <row r="153" spans="2:11" ht="15" x14ac:dyDescent="0.2">
      <c r="B153" s="122"/>
      <c r="C153" s="122"/>
      <c r="D153" s="122"/>
      <c r="E153" s="122"/>
      <c r="F153" s="122"/>
      <c r="G153" s="122"/>
      <c r="H153" s="124">
        <v>0</v>
      </c>
      <c r="I153" s="252">
        <f ca="1">SUMIF(MemberCharge,C153,'2. Fee Structure'!$C$11:$C$15)+IF(D153="Yes",'2. Fee Structure'!$C$15,0)+IF(E153="No",'2. Fee Structure'!$C$22,0)+IF(F153='2. Fee Structure'!$B$19,'2. Fee Structure'!$C$19,0)+IF('3. Roster'!F153='2. Fee Structure'!$B$20,'2. Fee Structure'!$C$20,0)+IF('3. Roster'!F153='2. Fee Structure'!$B$21,'2. Fee Structure'!$C$21,0)+IF(G153='2. Fee Structure'!$B$25,'2. Fee Structure'!$C$25,0)+IF('3. Roster'!G153='2. Fee Structure'!$B$26,'2. Fee Structure'!$C$26,0)+IF('3. Roster'!G153='2. Fee Structure'!$B$27,'2. Fee Structure'!$C$27,0)</f>
        <v>0</v>
      </c>
      <c r="J153" s="252">
        <f ca="1">SUMIF('6. Income'!$E$10:$E$205,'3. Roster'!B153,'6. Income'!$C$10:$C$189)</f>
        <v>0</v>
      </c>
      <c r="K153" s="253">
        <f t="shared" ca="1" si="4"/>
        <v>0</v>
      </c>
    </row>
    <row r="154" spans="2:11" ht="15" x14ac:dyDescent="0.2">
      <c r="B154" s="122"/>
      <c r="C154" s="122"/>
      <c r="D154" s="122"/>
      <c r="E154" s="122"/>
      <c r="F154" s="122"/>
      <c r="G154" s="122"/>
      <c r="H154" s="124">
        <v>0</v>
      </c>
      <c r="I154" s="252">
        <f ca="1">SUMIF(MemberCharge,C154,'2. Fee Structure'!$C$11:$C$15)+IF(D154="Yes",'2. Fee Structure'!$C$15,0)+IF(E154="No",'2. Fee Structure'!$C$22,0)+IF(F154='2. Fee Structure'!$B$19,'2. Fee Structure'!$C$19,0)+IF('3. Roster'!F154='2. Fee Structure'!$B$20,'2. Fee Structure'!$C$20,0)+IF('3. Roster'!F154='2. Fee Structure'!$B$21,'2. Fee Structure'!$C$21,0)+IF(G154='2. Fee Structure'!$B$25,'2. Fee Structure'!$C$25,0)+IF('3. Roster'!G154='2. Fee Structure'!$B$26,'2. Fee Structure'!$C$26,0)+IF('3. Roster'!G154='2. Fee Structure'!$B$27,'2. Fee Structure'!$C$27,0)</f>
        <v>0</v>
      </c>
      <c r="J154" s="252">
        <f ca="1">SUMIF('6. Income'!$E$10:$E$205,'3. Roster'!B154,'6. Income'!$C$10:$C$189)</f>
        <v>0</v>
      </c>
      <c r="K154" s="253">
        <f t="shared" ca="1" si="4"/>
        <v>0</v>
      </c>
    </row>
    <row r="155" spans="2:11" ht="15" x14ac:dyDescent="0.2">
      <c r="B155" s="122"/>
      <c r="C155" s="122"/>
      <c r="D155" s="122"/>
      <c r="E155" s="122"/>
      <c r="F155" s="122"/>
      <c r="G155" s="122"/>
      <c r="H155" s="124">
        <v>0</v>
      </c>
      <c r="I155" s="252">
        <f ca="1">SUMIF(MemberCharge,C155,'2. Fee Structure'!$C$11:$C$15)+IF(D155="Yes",'2. Fee Structure'!$C$15,0)+IF(E155="No",'2. Fee Structure'!$C$22,0)+IF(F155='2. Fee Structure'!$B$19,'2. Fee Structure'!$C$19,0)+IF('3. Roster'!F155='2. Fee Structure'!$B$20,'2. Fee Structure'!$C$20,0)+IF('3. Roster'!F155='2. Fee Structure'!$B$21,'2. Fee Structure'!$C$21,0)+IF(G155='2. Fee Structure'!$B$25,'2. Fee Structure'!$C$25,0)+IF('3. Roster'!G155='2. Fee Structure'!$B$26,'2. Fee Structure'!$C$26,0)+IF('3. Roster'!G155='2. Fee Structure'!$B$27,'2. Fee Structure'!$C$27,0)</f>
        <v>0</v>
      </c>
      <c r="J155" s="252">
        <f ca="1">SUMIF('6. Income'!$E$10:$E$205,'3. Roster'!B155,'6. Income'!$C$10:$C$189)</f>
        <v>0</v>
      </c>
      <c r="K155" s="253">
        <f t="shared" ca="1" si="4"/>
        <v>0</v>
      </c>
    </row>
    <row r="156" spans="2:11" ht="15" x14ac:dyDescent="0.2">
      <c r="B156" s="122"/>
      <c r="C156" s="122"/>
      <c r="D156" s="122"/>
      <c r="E156" s="122"/>
      <c r="F156" s="122"/>
      <c r="G156" s="122"/>
      <c r="H156" s="124">
        <v>0</v>
      </c>
      <c r="I156" s="252">
        <f ca="1">SUMIF(MemberCharge,C156,'2. Fee Structure'!$C$11:$C$15)+IF(D156="Yes",'2. Fee Structure'!$C$15,0)+IF(E156="No",'2. Fee Structure'!$C$22,0)+IF(F156='2. Fee Structure'!$B$19,'2. Fee Structure'!$C$19,0)+IF('3. Roster'!F156='2. Fee Structure'!$B$20,'2. Fee Structure'!$C$20,0)+IF('3. Roster'!F156='2. Fee Structure'!$B$21,'2. Fee Structure'!$C$21,0)+IF(G156='2. Fee Structure'!$B$25,'2. Fee Structure'!$C$25,0)+IF('3. Roster'!G156='2. Fee Structure'!$B$26,'2. Fee Structure'!$C$26,0)+IF('3. Roster'!G156='2. Fee Structure'!$B$27,'2. Fee Structure'!$C$27,0)</f>
        <v>0</v>
      </c>
      <c r="J156" s="252">
        <f ca="1">SUMIF('6. Income'!$E$10:$E$205,'3. Roster'!B156,'6. Income'!$C$10:$C$189)</f>
        <v>0</v>
      </c>
      <c r="K156" s="253">
        <f t="shared" ca="1" si="4"/>
        <v>0</v>
      </c>
    </row>
    <row r="157" spans="2:11" ht="15" x14ac:dyDescent="0.2">
      <c r="B157" s="122"/>
      <c r="C157" s="122"/>
      <c r="D157" s="122"/>
      <c r="E157" s="122"/>
      <c r="F157" s="122"/>
      <c r="G157" s="122"/>
      <c r="H157" s="124">
        <v>0</v>
      </c>
      <c r="I157" s="252">
        <f ca="1">SUMIF(MemberCharge,C157,'2. Fee Structure'!$C$11:$C$15)+IF(D157="Yes",'2. Fee Structure'!$C$15,0)+IF(E157="No",'2. Fee Structure'!$C$22,0)+IF(F157='2. Fee Structure'!$B$19,'2. Fee Structure'!$C$19,0)+IF('3. Roster'!F157='2. Fee Structure'!$B$20,'2. Fee Structure'!$C$20,0)+IF('3. Roster'!F157='2. Fee Structure'!$B$21,'2. Fee Structure'!$C$21,0)+IF(G157='2. Fee Structure'!$B$25,'2. Fee Structure'!$C$25,0)+IF('3. Roster'!G157='2. Fee Structure'!$B$26,'2. Fee Structure'!$C$26,0)+IF('3. Roster'!G157='2. Fee Structure'!$B$27,'2. Fee Structure'!$C$27,0)</f>
        <v>0</v>
      </c>
      <c r="J157" s="252">
        <f ca="1">SUMIF('6. Income'!$E$10:$E$205,'3. Roster'!B157,'6. Income'!$C$10:$C$189)</f>
        <v>0</v>
      </c>
      <c r="K157" s="253">
        <f t="shared" ca="1" si="4"/>
        <v>0</v>
      </c>
    </row>
    <row r="158" spans="2:11" ht="15" x14ac:dyDescent="0.2">
      <c r="B158" s="122"/>
      <c r="C158" s="122"/>
      <c r="D158" s="122"/>
      <c r="E158" s="122"/>
      <c r="F158" s="122"/>
      <c r="G158" s="122"/>
      <c r="H158" s="124">
        <v>0</v>
      </c>
      <c r="I158" s="252">
        <f ca="1">SUMIF(MemberCharge,C158,'2. Fee Structure'!$C$11:$C$15)+IF(D158="Yes",'2. Fee Structure'!$C$15,0)+IF(E158="No",'2. Fee Structure'!$C$22,0)+IF(F158='2. Fee Structure'!$B$19,'2. Fee Structure'!$C$19,0)+IF('3. Roster'!F158='2. Fee Structure'!$B$20,'2. Fee Structure'!$C$20,0)+IF('3. Roster'!F158='2. Fee Structure'!$B$21,'2. Fee Structure'!$C$21,0)+IF(G158='2. Fee Structure'!$B$25,'2. Fee Structure'!$C$25,0)+IF('3. Roster'!G158='2. Fee Structure'!$B$26,'2. Fee Structure'!$C$26,0)+IF('3. Roster'!G158='2. Fee Structure'!$B$27,'2. Fee Structure'!$C$27,0)</f>
        <v>0</v>
      </c>
      <c r="J158" s="252">
        <f ca="1">SUMIF('6. Income'!$E$10:$E$205,'3. Roster'!B158,'6. Income'!$C$10:$C$189)</f>
        <v>0</v>
      </c>
      <c r="K158" s="253">
        <f t="shared" ca="1" si="4"/>
        <v>0</v>
      </c>
    </row>
    <row r="159" spans="2:11" ht="15" x14ac:dyDescent="0.2">
      <c r="B159" s="122"/>
      <c r="C159" s="122"/>
      <c r="D159" s="122"/>
      <c r="E159" s="122"/>
      <c r="F159" s="122"/>
      <c r="G159" s="122"/>
      <c r="H159" s="124">
        <v>0</v>
      </c>
      <c r="I159" s="252">
        <f ca="1">SUMIF(MemberCharge,C159,'2. Fee Structure'!$C$11:$C$15)+IF(D159="Yes",'2. Fee Structure'!$C$15,0)+IF(E159="No",'2. Fee Structure'!$C$22,0)+IF(F159='2. Fee Structure'!$B$19,'2. Fee Structure'!$C$19,0)+IF('3. Roster'!F159='2. Fee Structure'!$B$20,'2. Fee Structure'!$C$20,0)+IF('3. Roster'!F159='2. Fee Structure'!$B$21,'2. Fee Structure'!$C$21,0)+IF(G159='2. Fee Structure'!$B$25,'2. Fee Structure'!$C$25,0)+IF('3. Roster'!G159='2. Fee Structure'!$B$26,'2. Fee Structure'!$C$26,0)+IF('3. Roster'!G159='2. Fee Structure'!$B$27,'2. Fee Structure'!$C$27,0)</f>
        <v>0</v>
      </c>
      <c r="J159" s="252">
        <f ca="1">SUMIF('6. Income'!$E$10:$E$205,'3. Roster'!B159,'6. Income'!$C$10:$C$189)</f>
        <v>0</v>
      </c>
      <c r="K159" s="253">
        <f t="shared" ca="1" si="4"/>
        <v>0</v>
      </c>
    </row>
    <row r="160" spans="2:11" ht="15" x14ac:dyDescent="0.2">
      <c r="B160" s="122"/>
      <c r="C160" s="122"/>
      <c r="D160" s="122"/>
      <c r="E160" s="122"/>
      <c r="F160" s="122"/>
      <c r="G160" s="122"/>
      <c r="H160" s="124">
        <v>0</v>
      </c>
      <c r="I160" s="252">
        <f ca="1">SUMIF(MemberCharge,C160,'2. Fee Structure'!$C$11:$C$15)+IF(D160="Yes",'2. Fee Structure'!$C$15,0)+IF(E160="No",'2. Fee Structure'!$C$22,0)+IF(F160='2. Fee Structure'!$B$19,'2. Fee Structure'!$C$19,0)+IF('3. Roster'!F160='2. Fee Structure'!$B$20,'2. Fee Structure'!$C$20,0)+IF('3. Roster'!F160='2. Fee Structure'!$B$21,'2. Fee Structure'!$C$21,0)+IF(G160='2. Fee Structure'!$B$25,'2. Fee Structure'!$C$25,0)+IF('3. Roster'!G160='2. Fee Structure'!$B$26,'2. Fee Structure'!$C$26,0)+IF('3. Roster'!G160='2. Fee Structure'!$B$27,'2. Fee Structure'!$C$27,0)</f>
        <v>0</v>
      </c>
      <c r="J160" s="252">
        <f ca="1">SUMIF('6. Income'!$E$10:$E$205,'3. Roster'!B160,'6. Income'!$C$10:$C$189)</f>
        <v>0</v>
      </c>
      <c r="K160" s="253">
        <f t="shared" ca="1" si="4"/>
        <v>0</v>
      </c>
    </row>
    <row r="161" spans="2:11" ht="15" x14ac:dyDescent="0.2">
      <c r="B161" s="122"/>
      <c r="C161" s="122"/>
      <c r="D161" s="122"/>
      <c r="E161" s="122"/>
      <c r="F161" s="122"/>
      <c r="G161" s="122"/>
      <c r="H161" s="124">
        <v>0</v>
      </c>
      <c r="I161" s="252">
        <f ca="1">SUMIF(MemberCharge,C161,'2. Fee Structure'!$C$11:$C$15)+IF(D161="Yes",'2. Fee Structure'!$C$15,0)+IF(E161="No",'2. Fee Structure'!$C$22,0)+IF(F161='2. Fee Structure'!$B$19,'2. Fee Structure'!$C$19,0)+IF('3. Roster'!F161='2. Fee Structure'!$B$20,'2. Fee Structure'!$C$20,0)+IF('3. Roster'!F161='2. Fee Structure'!$B$21,'2. Fee Structure'!$C$21,0)+IF(G161='2. Fee Structure'!$B$25,'2. Fee Structure'!$C$25,0)+IF('3. Roster'!G161='2. Fee Structure'!$B$26,'2. Fee Structure'!$C$26,0)+IF('3. Roster'!G161='2. Fee Structure'!$B$27,'2. Fee Structure'!$C$27,0)</f>
        <v>0</v>
      </c>
      <c r="J161" s="252">
        <f ca="1">SUMIF('6. Income'!$E$10:$E$205,'3. Roster'!B161,'6. Income'!$C$10:$C$189)</f>
        <v>0</v>
      </c>
      <c r="K161" s="253">
        <f t="shared" ca="1" si="4"/>
        <v>0</v>
      </c>
    </row>
    <row r="162" spans="2:11" ht="15" x14ac:dyDescent="0.2">
      <c r="B162" s="122"/>
      <c r="C162" s="122"/>
      <c r="D162" s="122"/>
      <c r="E162" s="122"/>
      <c r="F162" s="122"/>
      <c r="G162" s="122"/>
      <c r="H162" s="124">
        <v>0</v>
      </c>
      <c r="I162" s="252">
        <f ca="1">SUMIF(MemberCharge,C162,'2. Fee Structure'!$C$11:$C$15)+IF(D162="Yes",'2. Fee Structure'!$C$15,0)+IF(E162="No",'2. Fee Structure'!$C$22,0)+IF(F162='2. Fee Structure'!$B$19,'2. Fee Structure'!$C$19,0)+IF('3. Roster'!F162='2. Fee Structure'!$B$20,'2. Fee Structure'!$C$20,0)+IF('3. Roster'!F162='2. Fee Structure'!$B$21,'2. Fee Structure'!$C$21,0)+IF(G162='2. Fee Structure'!$B$25,'2. Fee Structure'!$C$25,0)+IF('3. Roster'!G162='2. Fee Structure'!$B$26,'2. Fee Structure'!$C$26,0)+IF('3. Roster'!G162='2. Fee Structure'!$B$27,'2. Fee Structure'!$C$27,0)</f>
        <v>0</v>
      </c>
      <c r="J162" s="252">
        <f ca="1">SUMIF('6. Income'!$E$10:$E$205,'3. Roster'!B162,'6. Income'!$C$10:$C$189)</f>
        <v>0</v>
      </c>
      <c r="K162" s="253">
        <f t="shared" ca="1" si="4"/>
        <v>0</v>
      </c>
    </row>
    <row r="163" spans="2:11" ht="15" x14ac:dyDescent="0.2">
      <c r="B163" s="122"/>
      <c r="C163" s="122"/>
      <c r="D163" s="122"/>
      <c r="E163" s="122"/>
      <c r="F163" s="122"/>
      <c r="G163" s="122"/>
      <c r="H163" s="124">
        <v>0</v>
      </c>
      <c r="I163" s="252">
        <f ca="1">SUMIF(MemberCharge,C163,'2. Fee Structure'!$C$11:$C$15)+IF(D163="Yes",'2. Fee Structure'!$C$15,0)+IF(E163="No",'2. Fee Structure'!$C$22,0)+IF(F163='2. Fee Structure'!$B$19,'2. Fee Structure'!$C$19,0)+IF('3. Roster'!F163='2. Fee Structure'!$B$20,'2. Fee Structure'!$C$20,0)+IF('3. Roster'!F163='2. Fee Structure'!$B$21,'2. Fee Structure'!$C$21,0)+IF(G163='2. Fee Structure'!$B$25,'2. Fee Structure'!$C$25,0)+IF('3. Roster'!G163='2. Fee Structure'!$B$26,'2. Fee Structure'!$C$26,0)+IF('3. Roster'!G163='2. Fee Structure'!$B$27,'2. Fee Structure'!$C$27,0)</f>
        <v>0</v>
      </c>
      <c r="J163" s="252">
        <f ca="1">SUMIF('6. Income'!$E$10:$E$205,'3. Roster'!B163,'6. Income'!$C$10:$C$189)</f>
        <v>0</v>
      </c>
      <c r="K163" s="253">
        <f t="shared" ca="1" si="4"/>
        <v>0</v>
      </c>
    </row>
    <row r="164" spans="2:11" ht="15" x14ac:dyDescent="0.2">
      <c r="B164" s="122"/>
      <c r="C164" s="122"/>
      <c r="D164" s="122"/>
      <c r="E164" s="122"/>
      <c r="F164" s="122"/>
      <c r="G164" s="122"/>
      <c r="H164" s="124">
        <v>0</v>
      </c>
      <c r="I164" s="252">
        <f ca="1">SUMIF(MemberCharge,C164,'2. Fee Structure'!$C$11:$C$15)+IF(D164="Yes",'2. Fee Structure'!$C$15,0)+IF(E164="No",'2. Fee Structure'!$C$22,0)+IF(F164='2. Fee Structure'!$B$19,'2. Fee Structure'!$C$19,0)+IF('3. Roster'!F164='2. Fee Structure'!$B$20,'2. Fee Structure'!$C$20,0)+IF('3. Roster'!F164='2. Fee Structure'!$B$21,'2. Fee Structure'!$C$21,0)+IF(G164='2. Fee Structure'!$B$25,'2. Fee Structure'!$C$25,0)+IF('3. Roster'!G164='2. Fee Structure'!$B$26,'2. Fee Structure'!$C$26,0)+IF('3. Roster'!G164='2. Fee Structure'!$B$27,'2. Fee Structure'!$C$27,0)</f>
        <v>0</v>
      </c>
      <c r="J164" s="252">
        <f ca="1">SUMIF('6. Income'!$E$10:$E$205,'3. Roster'!B164,'6. Income'!$C$10:$C$189)</f>
        <v>0</v>
      </c>
      <c r="K164" s="253">
        <f t="shared" ca="1" si="4"/>
        <v>0</v>
      </c>
    </row>
    <row r="165" spans="2:11" ht="15" x14ac:dyDescent="0.2">
      <c r="B165" s="122"/>
      <c r="C165" s="122"/>
      <c r="D165" s="122"/>
      <c r="E165" s="122"/>
      <c r="F165" s="122"/>
      <c r="G165" s="122"/>
      <c r="H165" s="124">
        <v>0</v>
      </c>
      <c r="I165" s="252">
        <f ca="1">SUMIF(MemberCharge,C165,'2. Fee Structure'!$C$11:$C$15)+IF(D165="Yes",'2. Fee Structure'!$C$15,0)+IF(E165="No",'2. Fee Structure'!$C$22,0)+IF(F165='2. Fee Structure'!$B$19,'2. Fee Structure'!$C$19,0)+IF('3. Roster'!F165='2. Fee Structure'!$B$20,'2. Fee Structure'!$C$20,0)+IF('3. Roster'!F165='2. Fee Structure'!$B$21,'2. Fee Structure'!$C$21,0)+IF(G165='2. Fee Structure'!$B$25,'2. Fee Structure'!$C$25,0)+IF('3. Roster'!G165='2. Fee Structure'!$B$26,'2. Fee Structure'!$C$26,0)+IF('3. Roster'!G165='2. Fee Structure'!$B$27,'2. Fee Structure'!$C$27,0)</f>
        <v>0</v>
      </c>
      <c r="J165" s="252">
        <f ca="1">SUMIF('6. Income'!$E$10:$E$205,'3. Roster'!B165,'6. Income'!$C$10:$C$189)</f>
        <v>0</v>
      </c>
      <c r="K165" s="253">
        <f t="shared" ca="1" si="4"/>
        <v>0</v>
      </c>
    </row>
    <row r="166" spans="2:11" ht="15" x14ac:dyDescent="0.2">
      <c r="B166" s="122"/>
      <c r="C166" s="122"/>
      <c r="D166" s="122"/>
      <c r="E166" s="122"/>
      <c r="F166" s="122"/>
      <c r="G166" s="122"/>
      <c r="H166" s="124">
        <v>0</v>
      </c>
      <c r="I166" s="252">
        <f ca="1">SUMIF(MemberCharge,C166,'2. Fee Structure'!$C$11:$C$15)+IF(D166="Yes",'2. Fee Structure'!$C$15,0)+IF(E166="No",'2. Fee Structure'!$C$22,0)+IF(F166='2. Fee Structure'!$B$19,'2. Fee Structure'!$C$19,0)+IF('3. Roster'!F166='2. Fee Structure'!$B$20,'2. Fee Structure'!$C$20,0)+IF('3. Roster'!F166='2. Fee Structure'!$B$21,'2. Fee Structure'!$C$21,0)+IF(G166='2. Fee Structure'!$B$25,'2. Fee Structure'!$C$25,0)+IF('3. Roster'!G166='2. Fee Structure'!$B$26,'2. Fee Structure'!$C$26,0)+IF('3. Roster'!G166='2. Fee Structure'!$B$27,'2. Fee Structure'!$C$27,0)</f>
        <v>0</v>
      </c>
      <c r="J166" s="252">
        <f ca="1">SUMIF('6. Income'!$E$10:$E$205,'3. Roster'!B166,'6. Income'!$C$10:$C$189)</f>
        <v>0</v>
      </c>
      <c r="K166" s="253">
        <f t="shared" ca="1" si="4"/>
        <v>0</v>
      </c>
    </row>
    <row r="167" spans="2:11" ht="15" x14ac:dyDescent="0.2">
      <c r="B167" s="122"/>
      <c r="C167" s="122"/>
      <c r="D167" s="122"/>
      <c r="E167" s="122"/>
      <c r="F167" s="122"/>
      <c r="G167" s="122"/>
      <c r="H167" s="124">
        <v>0</v>
      </c>
      <c r="I167" s="252">
        <f ca="1">SUMIF(MemberCharge,C167,'2. Fee Structure'!$C$11:$C$15)+IF(D167="Yes",'2. Fee Structure'!$C$15,0)+IF(E167="No",'2. Fee Structure'!$C$22,0)+IF(F167='2. Fee Structure'!$B$19,'2. Fee Structure'!$C$19,0)+IF('3. Roster'!F167='2. Fee Structure'!$B$20,'2. Fee Structure'!$C$20,0)+IF('3. Roster'!F167='2. Fee Structure'!$B$21,'2. Fee Structure'!$C$21,0)+IF(G167='2. Fee Structure'!$B$25,'2. Fee Structure'!$C$25,0)+IF('3. Roster'!G167='2. Fee Structure'!$B$26,'2. Fee Structure'!$C$26,0)+IF('3. Roster'!G167='2. Fee Structure'!$B$27,'2. Fee Structure'!$C$27,0)</f>
        <v>0</v>
      </c>
      <c r="J167" s="252">
        <f ca="1">SUMIF('6. Income'!$E$10:$E$205,'3. Roster'!B167,'6. Income'!$C$10:$C$189)</f>
        <v>0</v>
      </c>
      <c r="K167" s="253">
        <f t="shared" ca="1" si="4"/>
        <v>0</v>
      </c>
    </row>
    <row r="168" spans="2:11" ht="15" x14ac:dyDescent="0.2">
      <c r="B168" s="122"/>
      <c r="C168" s="122"/>
      <c r="D168" s="122"/>
      <c r="E168" s="122"/>
      <c r="F168" s="122"/>
      <c r="G168" s="122"/>
      <c r="H168" s="124">
        <v>0</v>
      </c>
      <c r="I168" s="252">
        <f ca="1">SUMIF(MemberCharge,C168,'2. Fee Structure'!$C$11:$C$15)+IF(D168="Yes",'2. Fee Structure'!$C$15,0)+IF(E168="No",'2. Fee Structure'!$C$22,0)+IF(F168='2. Fee Structure'!$B$19,'2. Fee Structure'!$C$19,0)+IF('3. Roster'!F168='2. Fee Structure'!$B$20,'2. Fee Structure'!$C$20,0)+IF('3. Roster'!F168='2. Fee Structure'!$B$21,'2. Fee Structure'!$C$21,0)+IF(G168='2. Fee Structure'!$B$25,'2. Fee Structure'!$C$25,0)+IF('3. Roster'!G168='2. Fee Structure'!$B$26,'2. Fee Structure'!$C$26,0)+IF('3. Roster'!G168='2. Fee Structure'!$B$27,'2. Fee Structure'!$C$27,0)</f>
        <v>0</v>
      </c>
      <c r="J168" s="252">
        <f ca="1">SUMIF('6. Income'!$E$10:$E$205,'3. Roster'!B168,'6. Income'!$C$10:$C$189)</f>
        <v>0</v>
      </c>
      <c r="K168" s="253">
        <f t="shared" ca="1" si="4"/>
        <v>0</v>
      </c>
    </row>
    <row r="169" spans="2:11" ht="15.75" thickBot="1" x14ac:dyDescent="0.25">
      <c r="B169" s="125"/>
      <c r="C169" s="125"/>
      <c r="D169" s="122"/>
      <c r="E169" s="122"/>
      <c r="F169" s="122"/>
      <c r="G169" s="122"/>
      <c r="H169" s="124">
        <v>0</v>
      </c>
      <c r="I169" s="252">
        <f ca="1">SUMIF(MemberCharge,C169,'2. Fee Structure'!$C$11:$C$15)+IF(D169="Yes",'2. Fee Structure'!$C$15,0)+IF(E169="No",'2. Fee Structure'!$C$22,0)+IF(F169='2. Fee Structure'!$B$19,'2. Fee Structure'!$C$19,0)+IF('3. Roster'!F169='2. Fee Structure'!$B$20,'2. Fee Structure'!$C$20,0)+IF('3. Roster'!F169='2. Fee Structure'!$B$21,'2. Fee Structure'!$C$21,0)+IF(G169='2. Fee Structure'!$B$25,'2. Fee Structure'!$C$25,0)+IF('3. Roster'!G169='2. Fee Structure'!$B$26,'2. Fee Structure'!$C$26,0)+IF('3. Roster'!G169='2. Fee Structure'!$B$27,'2. Fee Structure'!$C$27,0)</f>
        <v>0</v>
      </c>
      <c r="J169" s="252">
        <f ca="1">SUMIF('6. Income'!$E$10:$E$205,'3. Roster'!B169,'6. Income'!$C$10:$C$189)</f>
        <v>0</v>
      </c>
      <c r="K169" s="254">
        <f t="shared" ca="1" si="4"/>
        <v>0</v>
      </c>
    </row>
    <row r="170" spans="2:11" ht="15.75" thickBot="1" x14ac:dyDescent="0.25">
      <c r="B170" s="166" t="str">
        <f>"Total Members: "&amp;COUNTIF(MemberName,"&lt;&gt;")</f>
        <v>Total Members: 0</v>
      </c>
      <c r="C170" s="167"/>
      <c r="D170" s="168"/>
      <c r="E170" s="168"/>
      <c r="F170" s="168"/>
      <c r="G170" s="168"/>
      <c r="H170" s="84">
        <f>SUM(H10:H169)</f>
        <v>0</v>
      </c>
      <c r="I170" s="84">
        <f t="shared" ref="I170:K170" ca="1" si="5">SUM(I10:I169)</f>
        <v>0</v>
      </c>
      <c r="J170" s="84">
        <f t="shared" ca="1" si="5"/>
        <v>0</v>
      </c>
      <c r="K170" s="85">
        <f t="shared" ca="1" si="5"/>
        <v>0</v>
      </c>
    </row>
    <row r="171" spans="2:11" ht="13.5" thickTop="1" x14ac:dyDescent="0.2"/>
  </sheetData>
  <phoneticPr fontId="3" type="noConversion"/>
  <conditionalFormatting sqref="F10:F169">
    <cfRule type="expression" dxfId="1" priority="4">
      <formula>E10="No"</formula>
    </cfRule>
  </conditionalFormatting>
  <conditionalFormatting sqref="D10:D169">
    <cfRule type="expression" dxfId="0" priority="1">
      <formula>C10="Initiated Member"</formula>
    </cfRule>
  </conditionalFormatting>
  <dataValidations count="4">
    <dataValidation type="list" showInputMessage="1" showErrorMessage="1" sqref="C10:C169" xr:uid="{00000000-0002-0000-0200-000000000000}">
      <formula1>MemberType</formula1>
    </dataValidation>
    <dataValidation type="list" showInputMessage="1" showErrorMessage="1" sqref="D10:E169" xr:uid="{00000000-0002-0000-0200-000001000000}">
      <formula1>YesNo</formula1>
    </dataValidation>
    <dataValidation allowBlank="1" showInputMessage="1" showErrorMessage="1" prompt="Enter name of each chapter member " sqref="B10" xr:uid="{00F5B4C5-AF0E-42AA-9DF8-8649EA86A94E}"/>
    <dataValidation allowBlank="1" showInputMessage="1" showErrorMessage="1" prompt="If there is an outstanding balance from a previous term, enter that amount here" sqref="H10:H169" xr:uid="{463F8889-4F82-41AF-A170-74237B3A4E5C}"/>
  </dataValidations>
  <printOptions horizontalCentered="1"/>
  <pageMargins left="0.5" right="0.5" top="1" bottom="0.5" header="0.25" footer="0.25"/>
  <pageSetup fitToHeight="3" orientation="landscape" errors="dash" r:id="rId1"/>
  <headerFooter scaleWithDoc="0" alignWithMargins="0">
    <oddHeader>&amp;C&amp;"Verdana,Bold"&amp;11&amp;F
&amp;14&amp;A</oddHeader>
    <oddFooter>&amp;C&amp;"Verdana,Regular"&amp;8Page &amp;P of &amp;N</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xr:uid="{04CDFA59-DBC4-4550-A18F-07B93F1D25D3}">
          <x14:formula1>
            <xm:f>'2. Fee Structure'!$B$25:$B$28</xm:f>
          </x14:formula1>
          <xm:sqref>G10:G169</xm:sqref>
        </x14:dataValidation>
        <x14:dataValidation type="list" showInputMessage="1" showErrorMessage="1" xr:uid="{1FA72AA5-889B-4F7A-B63E-3081B3FFC0A9}">
          <x14:formula1>
            <xm:f>'2. Fee Structure'!$B$19:$B$21</xm:f>
          </x14:formula1>
          <xm:sqref>F10:F169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C746-42EE-43E5-854A-F16C11200491}">
  <dimension ref="B1:AI210"/>
  <sheetViews>
    <sheetView showGridLines="0" topLeftCell="D19" zoomScale="80" zoomScaleNormal="80" workbookViewId="0">
      <selection activeCell="O37" sqref="O37"/>
    </sheetView>
  </sheetViews>
  <sheetFormatPr defaultRowHeight="12.75" x14ac:dyDescent="0.2"/>
  <cols>
    <col min="1" max="1" width="2.7109375" customWidth="1"/>
    <col min="2" max="2" width="45.7109375" customWidth="1"/>
    <col min="3" max="3" width="2.7109375" customWidth="1"/>
    <col min="4" max="8" width="17.28515625" customWidth="1"/>
    <col min="9" max="10" width="5.7109375" customWidth="1"/>
    <col min="11" max="11" width="45.7109375" customWidth="1"/>
    <col min="12" max="12" width="2.7109375" customWidth="1"/>
    <col min="13" max="15" width="17.28515625" customWidth="1"/>
    <col min="16" max="19" width="15.7109375" customWidth="1"/>
  </cols>
  <sheetData>
    <row r="1" spans="2:35" ht="15" customHeight="1" x14ac:dyDescent="0.2"/>
    <row r="2" spans="2:35" ht="15" customHeight="1" x14ac:dyDescent="0.2"/>
    <row r="3" spans="2:35" ht="15" customHeight="1" x14ac:dyDescent="0.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2:35" ht="15" customHeight="1" x14ac:dyDescent="0.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2:35" ht="15" customHeight="1" x14ac:dyDescent="0.2">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2:35" ht="15" customHeight="1" x14ac:dyDescent="0.2">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2:35" ht="15" customHeight="1" x14ac:dyDescent="0.2">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row>
    <row r="8" spans="2:35" ht="15" customHeight="1" x14ac:dyDescent="0.2">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row>
    <row r="9" spans="2:35" ht="15" customHeight="1" thickBot="1" x14ac:dyDescent="0.25">
      <c r="B9" s="114" t="s">
        <v>228</v>
      </c>
      <c r="C9" s="113"/>
      <c r="D9" s="120">
        <v>0</v>
      </c>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row>
    <row r="10" spans="2:35" ht="15" customHeight="1" thickTop="1" x14ac:dyDescent="0.2">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row>
    <row r="11" spans="2:35" ht="15" customHeight="1" x14ac:dyDescent="0.2">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row>
    <row r="12" spans="2:35" ht="15" customHeight="1" x14ac:dyDescent="0.2">
      <c r="B12" s="91" t="s">
        <v>100</v>
      </c>
      <c r="C12" s="86"/>
      <c r="D12" s="465" t="s">
        <v>103</v>
      </c>
      <c r="E12" s="465"/>
      <c r="F12" s="465"/>
      <c r="G12" s="465"/>
      <c r="H12" s="466"/>
      <c r="I12" s="86"/>
      <c r="J12" s="86"/>
      <c r="K12" s="106" t="s">
        <v>100</v>
      </c>
      <c r="L12" s="107"/>
      <c r="M12" s="467" t="s">
        <v>19</v>
      </c>
      <c r="N12" s="468"/>
      <c r="O12" s="469"/>
      <c r="P12" s="86"/>
      <c r="Q12" s="86"/>
      <c r="R12" s="86"/>
      <c r="S12" s="86"/>
      <c r="T12" s="86"/>
      <c r="U12" s="86"/>
      <c r="V12" s="86"/>
      <c r="W12" s="86"/>
      <c r="X12" s="86"/>
      <c r="Y12" s="86"/>
    </row>
    <row r="13" spans="2:35" ht="15" customHeight="1" x14ac:dyDescent="0.2">
      <c r="B13" s="90"/>
      <c r="C13" s="86"/>
      <c r="D13" s="104" t="s">
        <v>101</v>
      </c>
      <c r="E13" s="104" t="s">
        <v>102</v>
      </c>
      <c r="F13" s="105" t="s">
        <v>226</v>
      </c>
      <c r="G13" s="104" t="s">
        <v>222</v>
      </c>
      <c r="H13" s="105" t="s">
        <v>227</v>
      </c>
      <c r="I13" s="86"/>
      <c r="J13" s="86"/>
      <c r="K13" s="108"/>
      <c r="L13" s="107"/>
      <c r="M13" s="423" t="s">
        <v>113</v>
      </c>
      <c r="N13" s="423" t="s">
        <v>114</v>
      </c>
      <c r="O13" s="109" t="s">
        <v>227</v>
      </c>
      <c r="P13" s="86"/>
      <c r="Q13" s="86"/>
      <c r="R13" s="86"/>
      <c r="S13" s="86"/>
      <c r="T13" s="86"/>
      <c r="U13" s="86"/>
      <c r="V13" s="86"/>
      <c r="W13" s="86"/>
      <c r="X13" s="86"/>
      <c r="Y13" s="86"/>
    </row>
    <row r="14" spans="2:35" ht="15" customHeight="1" x14ac:dyDescent="0.2">
      <c r="B14" s="233" t="s">
        <v>21</v>
      </c>
      <c r="C14" s="86"/>
      <c r="D14" s="92">
        <v>0</v>
      </c>
      <c r="E14" s="92">
        <v>0</v>
      </c>
      <c r="F14" s="92">
        <v>0</v>
      </c>
      <c r="G14" s="235">
        <f>AVERAGE(D14:F14)</f>
        <v>0</v>
      </c>
      <c r="H14" s="97">
        <v>0</v>
      </c>
      <c r="I14" s="86"/>
      <c r="J14" s="86"/>
      <c r="K14" s="238" t="s">
        <v>104</v>
      </c>
      <c r="L14" s="86"/>
      <c r="M14" s="424"/>
      <c r="N14" s="359"/>
      <c r="O14" s="97"/>
      <c r="P14" s="86"/>
      <c r="Q14" s="86"/>
      <c r="R14" s="86"/>
      <c r="S14" s="86"/>
      <c r="T14" s="86"/>
      <c r="U14" s="86"/>
      <c r="V14" s="86"/>
      <c r="W14" s="86"/>
      <c r="X14" s="86"/>
      <c r="Y14" s="86"/>
    </row>
    <row r="15" spans="2:35" ht="15" customHeight="1" x14ac:dyDescent="0.2">
      <c r="B15" s="234" t="s">
        <v>37</v>
      </c>
      <c r="C15" s="86"/>
      <c r="D15" s="93">
        <v>0</v>
      </c>
      <c r="E15" s="93">
        <v>0</v>
      </c>
      <c r="F15" s="93">
        <v>0</v>
      </c>
      <c r="G15" s="236">
        <f t="shared" ref="G15:G36" si="0">AVERAGE(D15:F15)</f>
        <v>0</v>
      </c>
      <c r="H15" s="98">
        <v>0</v>
      </c>
      <c r="I15" s="86"/>
      <c r="J15" s="86"/>
      <c r="K15" s="239" t="s">
        <v>105</v>
      </c>
      <c r="L15" s="86"/>
      <c r="M15" s="425"/>
      <c r="N15" s="360"/>
      <c r="O15" s="98"/>
      <c r="P15" s="86"/>
      <c r="Q15" s="86"/>
      <c r="R15" s="86"/>
      <c r="S15" s="86"/>
      <c r="T15" s="86"/>
      <c r="U15" s="86"/>
      <c r="V15" s="86"/>
      <c r="W15" s="86"/>
      <c r="X15" s="86"/>
      <c r="Y15" s="86"/>
    </row>
    <row r="16" spans="2:35" ht="15" customHeight="1" x14ac:dyDescent="0.2">
      <c r="B16" s="234" t="s">
        <v>40</v>
      </c>
      <c r="C16" s="86"/>
      <c r="D16" s="93">
        <v>0</v>
      </c>
      <c r="E16" s="93">
        <v>0</v>
      </c>
      <c r="F16" s="93">
        <v>0</v>
      </c>
      <c r="G16" s="236">
        <f t="shared" si="0"/>
        <v>0</v>
      </c>
      <c r="H16" s="98">
        <v>0</v>
      </c>
      <c r="I16" s="86"/>
      <c r="J16" s="86"/>
      <c r="K16" s="239" t="s">
        <v>108</v>
      </c>
      <c r="L16" s="86"/>
      <c r="M16" s="425"/>
      <c r="N16" s="360"/>
      <c r="O16" s="98">
        <v>3000</v>
      </c>
      <c r="P16" s="86"/>
      <c r="Q16" s="86"/>
      <c r="R16" s="86"/>
      <c r="S16" s="86"/>
      <c r="T16" s="86"/>
      <c r="U16" s="86"/>
      <c r="V16" s="86"/>
      <c r="W16" s="86"/>
      <c r="X16" s="86"/>
      <c r="Y16" s="86"/>
    </row>
    <row r="17" spans="2:35" ht="15" customHeight="1" x14ac:dyDescent="0.2">
      <c r="B17" s="234" t="s">
        <v>48</v>
      </c>
      <c r="C17" s="86"/>
      <c r="D17" s="93">
        <v>0</v>
      </c>
      <c r="E17" s="93">
        <v>0</v>
      </c>
      <c r="F17" s="93">
        <v>0</v>
      </c>
      <c r="G17" s="236">
        <f t="shared" si="0"/>
        <v>0</v>
      </c>
      <c r="H17" s="98">
        <v>0</v>
      </c>
      <c r="I17" s="86"/>
      <c r="J17" s="86"/>
      <c r="K17" s="239" t="s">
        <v>225</v>
      </c>
      <c r="L17" s="86"/>
      <c r="M17" s="425"/>
      <c r="N17" s="360"/>
      <c r="O17" s="98">
        <v>1000</v>
      </c>
      <c r="P17" s="86"/>
      <c r="Q17" s="86"/>
      <c r="R17" s="86"/>
      <c r="S17" s="86"/>
      <c r="T17" s="86"/>
      <c r="U17" s="86"/>
      <c r="V17" s="86"/>
      <c r="W17" s="86"/>
      <c r="X17" s="86"/>
      <c r="Y17" s="86"/>
    </row>
    <row r="18" spans="2:35" ht="15" customHeight="1" x14ac:dyDescent="0.2">
      <c r="B18" s="234" t="s">
        <v>27</v>
      </c>
      <c r="C18" s="86"/>
      <c r="D18" s="93">
        <v>0</v>
      </c>
      <c r="E18" s="93">
        <v>0</v>
      </c>
      <c r="F18" s="93">
        <v>0</v>
      </c>
      <c r="G18" s="236">
        <f t="shared" si="0"/>
        <v>0</v>
      </c>
      <c r="H18" s="98">
        <v>0</v>
      </c>
      <c r="I18" s="86"/>
      <c r="J18" s="86"/>
      <c r="K18" s="239" t="s">
        <v>109</v>
      </c>
      <c r="L18" s="86"/>
      <c r="M18" s="425"/>
      <c r="N18" s="360"/>
      <c r="O18" s="428">
        <v>1500</v>
      </c>
      <c r="P18" s="86"/>
      <c r="Q18" s="86"/>
      <c r="R18" s="86"/>
      <c r="S18" s="86"/>
      <c r="T18" s="86"/>
      <c r="U18" s="86"/>
      <c r="V18" s="86"/>
      <c r="W18" s="86"/>
      <c r="X18" s="86"/>
      <c r="Y18" s="86"/>
    </row>
    <row r="19" spans="2:35" ht="15" customHeight="1" x14ac:dyDescent="0.2">
      <c r="B19" s="234" t="s">
        <v>29</v>
      </c>
      <c r="C19" s="86"/>
      <c r="D19" s="93">
        <v>0</v>
      </c>
      <c r="E19" s="93">
        <v>0</v>
      </c>
      <c r="F19" s="93">
        <v>0</v>
      </c>
      <c r="G19" s="236">
        <f t="shared" si="0"/>
        <v>0</v>
      </c>
      <c r="H19" s="98">
        <v>0</v>
      </c>
      <c r="I19" s="86"/>
      <c r="J19" s="86"/>
      <c r="K19" s="239" t="s">
        <v>110</v>
      </c>
      <c r="L19" s="86"/>
      <c r="M19" s="425">
        <f>COUNTIF('3. Roster'!$C$10:$C$169, "Initiated Member")</f>
        <v>0</v>
      </c>
      <c r="N19" s="360">
        <f>Resources!H6</f>
        <v>28.75</v>
      </c>
      <c r="O19" s="428">
        <f>N19*M19</f>
        <v>0</v>
      </c>
      <c r="P19" s="86"/>
      <c r="Q19" s="86"/>
      <c r="R19" s="86"/>
      <c r="S19" s="86"/>
      <c r="T19" s="86"/>
      <c r="U19" s="86"/>
      <c r="V19" s="86"/>
      <c r="W19" s="86"/>
      <c r="X19" s="86"/>
      <c r="Y19" s="86"/>
    </row>
    <row r="20" spans="2:35" ht="15" customHeight="1" x14ac:dyDescent="0.2">
      <c r="B20" s="234" t="s">
        <v>35</v>
      </c>
      <c r="C20" s="86"/>
      <c r="D20" s="93">
        <v>0</v>
      </c>
      <c r="E20" s="93">
        <v>0</v>
      </c>
      <c r="F20" s="93">
        <v>0</v>
      </c>
      <c r="G20" s="236">
        <f t="shared" si="0"/>
        <v>0</v>
      </c>
      <c r="H20" s="98">
        <v>0</v>
      </c>
      <c r="I20" s="86"/>
      <c r="J20" s="86"/>
      <c r="K20" s="239" t="s">
        <v>134</v>
      </c>
      <c r="L20" s="86"/>
      <c r="M20" s="425">
        <f>COUNTIF('3. Roster'!$D$10:$D$169, "Yes")</f>
        <v>0</v>
      </c>
      <c r="N20" s="360">
        <f>Resources!H7</f>
        <v>290</v>
      </c>
      <c r="O20" s="428">
        <f>N20*M20</f>
        <v>0</v>
      </c>
      <c r="P20" s="86"/>
      <c r="Q20" s="86"/>
      <c r="R20" s="86"/>
      <c r="S20" s="86"/>
      <c r="T20" s="86"/>
      <c r="U20" s="86"/>
      <c r="V20" s="86"/>
      <c r="W20" s="86"/>
      <c r="X20" s="86"/>
      <c r="Y20" s="86"/>
      <c r="Z20" s="86"/>
      <c r="AA20" s="86"/>
      <c r="AB20" s="86"/>
    </row>
    <row r="21" spans="2:35" ht="15" customHeight="1" x14ac:dyDescent="0.2">
      <c r="B21" s="234" t="s">
        <v>36</v>
      </c>
      <c r="C21" s="86"/>
      <c r="D21" s="93">
        <v>0</v>
      </c>
      <c r="E21" s="93">
        <v>0</v>
      </c>
      <c r="F21" s="93">
        <v>0</v>
      </c>
      <c r="G21" s="236">
        <f t="shared" si="0"/>
        <v>0</v>
      </c>
      <c r="H21" s="98">
        <v>0</v>
      </c>
      <c r="I21" s="86"/>
      <c r="J21" s="86"/>
      <c r="K21" s="240" t="s">
        <v>106</v>
      </c>
      <c r="L21" s="86"/>
      <c r="M21" s="425">
        <f>COUNTIF('3. Roster'!$C$10:$C$169, "New Member")</f>
        <v>0</v>
      </c>
      <c r="N21" s="360">
        <v>13</v>
      </c>
      <c r="O21" s="428">
        <f>N21*M21</f>
        <v>0</v>
      </c>
      <c r="P21" s="86"/>
      <c r="Q21" s="86"/>
      <c r="R21" s="86"/>
      <c r="S21" s="86"/>
      <c r="T21" s="86"/>
      <c r="U21" s="86"/>
      <c r="V21" s="86"/>
      <c r="W21" s="86"/>
      <c r="X21" s="86"/>
      <c r="Y21" s="86"/>
      <c r="Z21" s="86"/>
      <c r="AA21" s="86"/>
      <c r="AB21" s="86"/>
      <c r="AC21" s="86"/>
      <c r="AD21" s="86"/>
      <c r="AE21" s="86"/>
      <c r="AF21" s="86"/>
      <c r="AG21" s="86"/>
      <c r="AH21" s="86"/>
      <c r="AI21" s="86"/>
    </row>
    <row r="22" spans="2:35" ht="15" customHeight="1" x14ac:dyDescent="0.2">
      <c r="B22" s="234" t="s">
        <v>28</v>
      </c>
      <c r="C22" s="86"/>
      <c r="D22" s="93">
        <v>0</v>
      </c>
      <c r="E22" s="93">
        <v>0</v>
      </c>
      <c r="F22" s="93">
        <v>0</v>
      </c>
      <c r="G22" s="236">
        <f t="shared" si="0"/>
        <v>0</v>
      </c>
      <c r="H22" s="98">
        <v>0</v>
      </c>
      <c r="I22" s="86"/>
      <c r="J22" s="86"/>
      <c r="K22" s="239" t="s">
        <v>66</v>
      </c>
      <c r="L22" s="86"/>
      <c r="M22" s="425">
        <f>COUNTIF('3. Roster'!$C$10:$C$169, "New Member")</f>
        <v>0</v>
      </c>
      <c r="N22" s="360">
        <v>7</v>
      </c>
      <c r="O22" s="428">
        <f t="shared" ref="O22:O23" si="1">N22*M22</f>
        <v>0</v>
      </c>
      <c r="P22" s="86"/>
      <c r="Q22" s="86"/>
      <c r="R22" s="86"/>
      <c r="S22" s="86"/>
      <c r="T22" s="86"/>
      <c r="U22" s="86"/>
      <c r="V22" s="86"/>
      <c r="W22" s="86"/>
      <c r="X22" s="86"/>
      <c r="Y22" s="86"/>
      <c r="Z22" s="86"/>
      <c r="AA22" s="86"/>
      <c r="AB22" s="86"/>
      <c r="AC22" s="86"/>
      <c r="AD22" s="86"/>
      <c r="AE22" s="86"/>
      <c r="AF22" s="86"/>
      <c r="AG22" s="86"/>
      <c r="AH22" s="86"/>
      <c r="AI22" s="86"/>
    </row>
    <row r="23" spans="2:35" ht="15" customHeight="1" x14ac:dyDescent="0.2">
      <c r="B23" s="234" t="s">
        <v>32</v>
      </c>
      <c r="C23" s="86"/>
      <c r="D23" s="93">
        <v>0</v>
      </c>
      <c r="E23" s="93">
        <v>0</v>
      </c>
      <c r="F23" s="93">
        <v>0</v>
      </c>
      <c r="G23" s="236">
        <f t="shared" si="0"/>
        <v>0</v>
      </c>
      <c r="H23" s="98">
        <v>0</v>
      </c>
      <c r="I23" s="86"/>
      <c r="J23" s="86"/>
      <c r="K23" s="239" t="s">
        <v>20</v>
      </c>
      <c r="L23" s="86"/>
      <c r="M23" s="425">
        <f>COUNTIF('3. Roster'!$D$10:$D$169, "Yes")</f>
        <v>0</v>
      </c>
      <c r="N23" s="360">
        <v>13.5</v>
      </c>
      <c r="O23" s="428">
        <f t="shared" si="1"/>
        <v>0</v>
      </c>
      <c r="P23" s="86"/>
      <c r="Q23" s="86"/>
      <c r="R23" s="86"/>
      <c r="S23" s="86"/>
      <c r="T23" s="86"/>
      <c r="U23" s="86"/>
      <c r="V23" s="86"/>
      <c r="W23" s="86"/>
      <c r="X23" s="86"/>
      <c r="Y23" s="86"/>
      <c r="Z23" s="86"/>
      <c r="AA23" s="86"/>
      <c r="AB23" s="86"/>
      <c r="AC23" s="86"/>
      <c r="AD23" s="86"/>
      <c r="AE23" s="86"/>
      <c r="AF23" s="86"/>
      <c r="AG23" s="86"/>
      <c r="AH23" s="86"/>
      <c r="AI23" s="86"/>
    </row>
    <row r="24" spans="2:35" ht="15" customHeight="1" x14ac:dyDescent="0.2">
      <c r="B24" s="234" t="s">
        <v>33</v>
      </c>
      <c r="C24" s="86"/>
      <c r="D24" s="93">
        <v>0</v>
      </c>
      <c r="E24" s="93">
        <v>0</v>
      </c>
      <c r="F24" s="93">
        <v>0</v>
      </c>
      <c r="G24" s="236">
        <f t="shared" si="0"/>
        <v>0</v>
      </c>
      <c r="H24" s="98">
        <v>0</v>
      </c>
      <c r="I24" s="86"/>
      <c r="J24" s="86"/>
      <c r="K24" s="239" t="s">
        <v>22</v>
      </c>
      <c r="L24" s="86"/>
      <c r="M24" s="425"/>
      <c r="N24" s="360"/>
      <c r="O24" s="98"/>
      <c r="P24" s="86"/>
      <c r="Q24" s="86"/>
      <c r="R24" s="86"/>
      <c r="S24" s="86"/>
      <c r="T24" s="86"/>
      <c r="U24" s="86"/>
      <c r="V24" s="86"/>
      <c r="W24" s="86"/>
      <c r="X24" s="86"/>
      <c r="Y24" s="86"/>
      <c r="Z24" s="86"/>
      <c r="AA24" s="86"/>
      <c r="AB24" s="86"/>
      <c r="AC24" s="86"/>
      <c r="AD24" s="86"/>
      <c r="AE24" s="86"/>
      <c r="AF24" s="86"/>
      <c r="AG24" s="86"/>
      <c r="AH24" s="86"/>
      <c r="AI24" s="86"/>
    </row>
    <row r="25" spans="2:35" ht="15" customHeight="1" x14ac:dyDescent="0.2">
      <c r="B25" s="234" t="s">
        <v>34</v>
      </c>
      <c r="C25" s="86"/>
      <c r="D25" s="93">
        <v>0</v>
      </c>
      <c r="E25" s="93">
        <v>0</v>
      </c>
      <c r="F25" s="93">
        <v>0</v>
      </c>
      <c r="G25" s="236">
        <f t="shared" si="0"/>
        <v>0</v>
      </c>
      <c r="H25" s="98">
        <v>0</v>
      </c>
      <c r="I25" s="86"/>
      <c r="J25" s="86"/>
      <c r="K25" s="239" t="s">
        <v>71</v>
      </c>
      <c r="L25" s="86"/>
      <c r="M25" s="425"/>
      <c r="N25" s="360"/>
      <c r="O25" s="98"/>
      <c r="P25" s="86"/>
      <c r="Q25" s="86"/>
      <c r="R25" s="86"/>
      <c r="S25" s="86"/>
      <c r="T25" s="86"/>
      <c r="U25" s="86"/>
      <c r="V25" s="86"/>
      <c r="W25" s="86"/>
      <c r="X25" s="86"/>
      <c r="Y25" s="86"/>
      <c r="Z25" s="86"/>
      <c r="AA25" s="86"/>
      <c r="AB25" s="86"/>
      <c r="AC25" s="86"/>
      <c r="AD25" s="86"/>
      <c r="AE25" s="86"/>
      <c r="AF25" s="86"/>
      <c r="AG25" s="86"/>
      <c r="AH25" s="86"/>
      <c r="AI25" s="86"/>
    </row>
    <row r="26" spans="2:35" ht="15" customHeight="1" x14ac:dyDescent="0.2">
      <c r="B26" s="234" t="s">
        <v>75</v>
      </c>
      <c r="C26" s="86"/>
      <c r="D26" s="93">
        <v>0</v>
      </c>
      <c r="E26" s="93">
        <v>0</v>
      </c>
      <c r="F26" s="93">
        <v>0</v>
      </c>
      <c r="G26" s="236">
        <f t="shared" si="0"/>
        <v>0</v>
      </c>
      <c r="H26" s="98">
        <v>0</v>
      </c>
      <c r="I26" s="86"/>
      <c r="J26" s="86"/>
      <c r="K26" s="239" t="s">
        <v>72</v>
      </c>
      <c r="L26" s="86"/>
      <c r="M26" s="425"/>
      <c r="N26" s="360"/>
      <c r="O26" s="98"/>
      <c r="P26" s="86"/>
      <c r="Q26" s="86"/>
      <c r="R26" s="86"/>
      <c r="S26" s="86"/>
      <c r="T26" s="86"/>
      <c r="U26" s="86"/>
      <c r="V26" s="86"/>
      <c r="W26" s="86"/>
      <c r="X26" s="86"/>
      <c r="Y26" s="86"/>
      <c r="Z26" s="86"/>
      <c r="AA26" s="86"/>
      <c r="AB26" s="86"/>
      <c r="AC26" s="86"/>
      <c r="AD26" s="86"/>
      <c r="AE26" s="86"/>
      <c r="AF26" s="86"/>
      <c r="AG26" s="86"/>
      <c r="AH26" s="86"/>
      <c r="AI26" s="86"/>
    </row>
    <row r="27" spans="2:35" ht="15" customHeight="1" x14ac:dyDescent="0.2">
      <c r="B27" s="234" t="s">
        <v>30</v>
      </c>
      <c r="C27" s="86"/>
      <c r="D27" s="93">
        <v>0</v>
      </c>
      <c r="E27" s="93">
        <v>0</v>
      </c>
      <c r="F27" s="93">
        <v>0</v>
      </c>
      <c r="G27" s="236">
        <f t="shared" si="0"/>
        <v>0</v>
      </c>
      <c r="H27" s="98">
        <v>0</v>
      </c>
      <c r="I27" s="86"/>
      <c r="J27" s="86"/>
      <c r="K27" s="239" t="s">
        <v>73</v>
      </c>
      <c r="L27" s="86"/>
      <c r="M27" s="425"/>
      <c r="N27" s="360"/>
      <c r="O27" s="98"/>
      <c r="P27" s="86"/>
      <c r="Q27" s="86"/>
      <c r="R27" s="86"/>
      <c r="S27" s="86"/>
      <c r="T27" s="86"/>
      <c r="U27" s="86"/>
      <c r="V27" s="86"/>
      <c r="W27" s="86"/>
      <c r="X27" s="86"/>
      <c r="Y27" s="86"/>
      <c r="Z27" s="86"/>
      <c r="AA27" s="86"/>
      <c r="AB27" s="86"/>
      <c r="AC27" s="86"/>
      <c r="AD27" s="86"/>
      <c r="AE27" s="86"/>
      <c r="AF27" s="86"/>
      <c r="AG27" s="86"/>
      <c r="AH27" s="86"/>
      <c r="AI27" s="86"/>
    </row>
    <row r="28" spans="2:35" ht="15" customHeight="1" x14ac:dyDescent="0.2">
      <c r="B28" s="234" t="s">
        <v>31</v>
      </c>
      <c r="C28" s="86"/>
      <c r="D28" s="93">
        <v>0</v>
      </c>
      <c r="E28" s="93">
        <v>0</v>
      </c>
      <c r="F28" s="93">
        <v>0</v>
      </c>
      <c r="G28" s="236">
        <f t="shared" si="0"/>
        <v>0</v>
      </c>
      <c r="H28" s="98">
        <v>0</v>
      </c>
      <c r="I28" s="86"/>
      <c r="J28" s="86"/>
      <c r="K28" s="239" t="s">
        <v>74</v>
      </c>
      <c r="L28" s="86"/>
      <c r="M28" s="425"/>
      <c r="N28" s="360"/>
      <c r="O28" s="428">
        <f>SUM(O25:O27)</f>
        <v>0</v>
      </c>
      <c r="P28" s="86"/>
      <c r="Q28" s="86"/>
      <c r="R28" s="86"/>
      <c r="S28" s="86"/>
      <c r="T28" s="86"/>
      <c r="U28" s="86"/>
      <c r="V28" s="86"/>
      <c r="W28" s="86"/>
      <c r="X28" s="86"/>
      <c r="Y28" s="86"/>
      <c r="Z28" s="86"/>
      <c r="AA28" s="86"/>
      <c r="AB28" s="86"/>
      <c r="AC28" s="86"/>
      <c r="AD28" s="86"/>
      <c r="AE28" s="86"/>
      <c r="AF28" s="86"/>
      <c r="AG28" s="86"/>
      <c r="AH28" s="86"/>
      <c r="AI28" s="86"/>
    </row>
    <row r="29" spans="2:35" ht="15" customHeight="1" x14ac:dyDescent="0.2">
      <c r="B29" s="234" t="s">
        <v>38</v>
      </c>
      <c r="C29" s="86"/>
      <c r="D29" s="93">
        <v>0</v>
      </c>
      <c r="E29" s="93">
        <v>0</v>
      </c>
      <c r="F29" s="93">
        <v>0</v>
      </c>
      <c r="G29" s="236">
        <f t="shared" si="0"/>
        <v>0</v>
      </c>
      <c r="H29" s="98">
        <v>0</v>
      </c>
      <c r="I29" s="86"/>
      <c r="J29" s="86"/>
      <c r="K29" s="239" t="s">
        <v>107</v>
      </c>
      <c r="L29" s="86"/>
      <c r="M29" s="425"/>
      <c r="N29" s="360"/>
      <c r="O29" s="98"/>
      <c r="P29" s="86"/>
      <c r="Q29" s="86"/>
      <c r="R29" s="86"/>
      <c r="S29" s="86"/>
      <c r="T29" s="86"/>
      <c r="U29" s="86"/>
      <c r="V29" s="86"/>
      <c r="W29" s="86"/>
      <c r="X29" s="86"/>
      <c r="Y29" s="86"/>
      <c r="Z29" s="86"/>
      <c r="AA29" s="86"/>
      <c r="AB29" s="86"/>
      <c r="AC29" s="86"/>
      <c r="AD29" s="86"/>
      <c r="AE29" s="86"/>
      <c r="AF29" s="86"/>
      <c r="AG29" s="86"/>
      <c r="AH29" s="86"/>
      <c r="AI29" s="86"/>
    </row>
    <row r="30" spans="2:35" ht="15" customHeight="1" x14ac:dyDescent="0.2">
      <c r="B30" s="234" t="s">
        <v>23</v>
      </c>
      <c r="C30" s="86"/>
      <c r="D30" s="93">
        <v>0</v>
      </c>
      <c r="E30" s="93">
        <v>0</v>
      </c>
      <c r="F30" s="93">
        <v>0</v>
      </c>
      <c r="G30" s="236">
        <f t="shared" si="0"/>
        <v>0</v>
      </c>
      <c r="H30" s="98">
        <v>0</v>
      </c>
      <c r="I30" s="86"/>
      <c r="J30" s="86"/>
      <c r="K30" s="239" t="s">
        <v>47</v>
      </c>
      <c r="L30" s="86"/>
      <c r="M30" s="425"/>
      <c r="N30" s="360"/>
      <c r="O30" s="98"/>
      <c r="P30" s="86"/>
      <c r="Q30" s="86"/>
      <c r="R30" s="86"/>
      <c r="S30" s="86"/>
      <c r="T30" s="86"/>
      <c r="U30" s="86"/>
      <c r="V30" s="86"/>
      <c r="W30" s="86"/>
      <c r="X30" s="86"/>
      <c r="Y30" s="86"/>
      <c r="Z30" s="86"/>
      <c r="AA30" s="86"/>
      <c r="AB30" s="86"/>
      <c r="AC30" s="86"/>
      <c r="AD30" s="86"/>
      <c r="AE30" s="86"/>
      <c r="AF30" s="86"/>
      <c r="AG30" s="86"/>
      <c r="AH30" s="86"/>
      <c r="AI30" s="86"/>
    </row>
    <row r="31" spans="2:35" ht="15" customHeight="1" thickBot="1" x14ac:dyDescent="0.25">
      <c r="B31" s="234" t="s">
        <v>76</v>
      </c>
      <c r="C31" s="86"/>
      <c r="D31" s="93">
        <v>0</v>
      </c>
      <c r="E31" s="93">
        <v>0</v>
      </c>
      <c r="F31" s="93">
        <v>0</v>
      </c>
      <c r="G31" s="236">
        <f t="shared" si="0"/>
        <v>0</v>
      </c>
      <c r="H31" s="98">
        <v>0</v>
      </c>
      <c r="I31" s="86"/>
      <c r="J31" s="86"/>
      <c r="K31" s="241" t="s">
        <v>45</v>
      </c>
      <c r="L31" s="86"/>
      <c r="M31" s="426"/>
      <c r="N31" s="361"/>
      <c r="O31" s="427">
        <f>O41</f>
        <v>0</v>
      </c>
      <c r="P31" s="86"/>
      <c r="Q31" s="86"/>
      <c r="R31" s="86"/>
      <c r="S31" s="86"/>
      <c r="T31" s="86"/>
      <c r="U31" s="86"/>
      <c r="V31" s="86"/>
      <c r="W31" s="86"/>
      <c r="X31" s="86"/>
      <c r="Y31" s="86"/>
      <c r="Z31" s="86"/>
      <c r="AA31" s="86"/>
      <c r="AB31" s="86"/>
      <c r="AC31" s="86"/>
      <c r="AD31" s="86"/>
      <c r="AE31" s="86"/>
      <c r="AF31" s="86"/>
      <c r="AG31" s="86"/>
      <c r="AH31" s="86"/>
      <c r="AI31" s="86"/>
    </row>
    <row r="32" spans="2:35" ht="15" customHeight="1" thickTop="1" x14ac:dyDescent="0.2">
      <c r="B32" s="95" t="s">
        <v>49</v>
      </c>
      <c r="C32" s="86"/>
      <c r="D32" s="93">
        <v>0</v>
      </c>
      <c r="E32" s="93">
        <v>0</v>
      </c>
      <c r="F32" s="93">
        <v>0</v>
      </c>
      <c r="G32" s="236">
        <f t="shared" si="0"/>
        <v>0</v>
      </c>
      <c r="H32" s="98">
        <v>0</v>
      </c>
      <c r="I32" s="86"/>
      <c r="J32" s="86"/>
      <c r="K32" s="422"/>
      <c r="L32" s="86"/>
      <c r="M32" s="86"/>
      <c r="N32" s="86"/>
      <c r="O32" s="86"/>
      <c r="P32" s="86"/>
      <c r="Q32" s="86"/>
      <c r="R32" s="86"/>
      <c r="S32" s="86"/>
      <c r="T32" s="86"/>
      <c r="U32" s="86"/>
      <c r="V32" s="86"/>
      <c r="W32" s="86"/>
      <c r="X32" s="86"/>
      <c r="Y32" s="86"/>
      <c r="Z32" s="86"/>
      <c r="AA32" s="86"/>
      <c r="AB32" s="86"/>
      <c r="AC32" s="86"/>
      <c r="AD32" s="86"/>
      <c r="AE32" s="86"/>
      <c r="AF32" s="86"/>
      <c r="AG32" s="86"/>
      <c r="AH32" s="86"/>
      <c r="AI32" s="86"/>
    </row>
    <row r="33" spans="2:35" ht="15" customHeight="1" x14ac:dyDescent="0.2">
      <c r="B33" s="95" t="s">
        <v>50</v>
      </c>
      <c r="C33" s="86"/>
      <c r="D33" s="93">
        <v>0</v>
      </c>
      <c r="E33" s="93">
        <v>0</v>
      </c>
      <c r="F33" s="93">
        <v>0</v>
      </c>
      <c r="G33" s="236">
        <f t="shared" si="0"/>
        <v>0</v>
      </c>
      <c r="H33" s="98">
        <v>0</v>
      </c>
      <c r="I33" s="86"/>
      <c r="J33" s="86"/>
      <c r="K33" s="422"/>
      <c r="L33" s="86"/>
      <c r="M33" s="86"/>
      <c r="N33" s="86"/>
      <c r="O33" s="86"/>
      <c r="P33" s="86"/>
      <c r="Q33" s="86"/>
      <c r="R33" s="86"/>
      <c r="S33" s="86"/>
      <c r="T33" s="86"/>
      <c r="U33" s="86"/>
      <c r="V33" s="86"/>
      <c r="W33" s="86"/>
      <c r="X33" s="86"/>
      <c r="Y33" s="86"/>
      <c r="Z33" s="86"/>
      <c r="AA33" s="86"/>
      <c r="AB33" s="86"/>
      <c r="AC33" s="86"/>
      <c r="AD33" s="86"/>
      <c r="AE33" s="86"/>
      <c r="AF33" s="86"/>
      <c r="AG33" s="86"/>
      <c r="AH33" s="86"/>
      <c r="AI33" s="86"/>
    </row>
    <row r="34" spans="2:35" ht="15" customHeight="1" x14ac:dyDescent="0.2">
      <c r="B34" s="95" t="s">
        <v>51</v>
      </c>
      <c r="C34" s="86"/>
      <c r="D34" s="93">
        <v>0</v>
      </c>
      <c r="E34" s="93">
        <v>0</v>
      </c>
      <c r="F34" s="93">
        <v>0</v>
      </c>
      <c r="G34" s="236">
        <f t="shared" si="0"/>
        <v>0</v>
      </c>
      <c r="H34" s="98">
        <v>0</v>
      </c>
      <c r="I34" s="86"/>
      <c r="J34" s="86"/>
      <c r="K34" s="117" t="s">
        <v>100</v>
      </c>
      <c r="L34" s="86"/>
      <c r="M34" s="470" t="s">
        <v>45</v>
      </c>
      <c r="N34" s="471"/>
      <c r="O34" s="472"/>
      <c r="P34" s="86"/>
      <c r="Q34" s="86"/>
      <c r="R34" s="86"/>
      <c r="S34" s="86"/>
      <c r="T34" s="86"/>
      <c r="U34" s="86"/>
      <c r="V34" s="86"/>
      <c r="W34" s="86"/>
      <c r="X34" s="86"/>
      <c r="Y34" s="86"/>
      <c r="Z34" s="86"/>
      <c r="AA34" s="86"/>
      <c r="AB34" s="86"/>
      <c r="AC34" s="86"/>
      <c r="AD34" s="86"/>
      <c r="AE34" s="86"/>
      <c r="AF34" s="86"/>
      <c r="AG34" s="86"/>
      <c r="AH34" s="86"/>
      <c r="AI34" s="86"/>
    </row>
    <row r="35" spans="2:35" ht="15" customHeight="1" x14ac:dyDescent="0.2">
      <c r="B35" s="95" t="s">
        <v>59</v>
      </c>
      <c r="C35" s="86"/>
      <c r="D35" s="93">
        <v>0</v>
      </c>
      <c r="E35" s="93">
        <v>0</v>
      </c>
      <c r="F35" s="93">
        <v>0</v>
      </c>
      <c r="G35" s="236">
        <f t="shared" si="0"/>
        <v>0</v>
      </c>
      <c r="H35" s="118">
        <v>0</v>
      </c>
      <c r="I35" s="86"/>
      <c r="J35" s="86"/>
      <c r="K35" s="242" t="s">
        <v>12</v>
      </c>
      <c r="L35" s="86"/>
      <c r="M35" s="244"/>
      <c r="N35" s="245"/>
      <c r="O35" s="246"/>
      <c r="P35" s="86"/>
      <c r="Q35" s="86"/>
      <c r="R35" s="86"/>
      <c r="S35" s="86"/>
      <c r="T35" s="86"/>
      <c r="U35" s="86"/>
      <c r="V35" s="86"/>
      <c r="W35" s="86"/>
      <c r="X35" s="86"/>
      <c r="Y35" s="86"/>
      <c r="Z35" s="86"/>
      <c r="AA35" s="86"/>
      <c r="AB35" s="86"/>
      <c r="AC35" s="86"/>
      <c r="AD35" s="86"/>
      <c r="AE35" s="86"/>
      <c r="AF35" s="86"/>
      <c r="AG35" s="86"/>
      <c r="AH35" s="86"/>
      <c r="AI35" s="86"/>
    </row>
    <row r="36" spans="2:35" ht="15" customHeight="1" thickBot="1" x14ac:dyDescent="0.25">
      <c r="B36" s="96" t="s">
        <v>60</v>
      </c>
      <c r="C36" s="86"/>
      <c r="D36" s="94">
        <v>0</v>
      </c>
      <c r="E36" s="94">
        <v>0</v>
      </c>
      <c r="F36" s="94">
        <v>0</v>
      </c>
      <c r="G36" s="237">
        <f t="shared" si="0"/>
        <v>0</v>
      </c>
      <c r="H36" s="119">
        <v>0</v>
      </c>
      <c r="I36" s="86"/>
      <c r="J36" s="86"/>
      <c r="K36" s="239" t="s">
        <v>229</v>
      </c>
      <c r="L36" s="86"/>
      <c r="M36" s="248"/>
      <c r="N36" s="481">
        <v>33.869999999999997</v>
      </c>
      <c r="O36" s="247">
        <f>N36*SUM('8. Operations Budget'!C11:C12)</f>
        <v>0</v>
      </c>
      <c r="P36" s="86"/>
      <c r="Q36" s="86"/>
      <c r="R36" s="86"/>
      <c r="S36" s="86"/>
      <c r="T36" s="86"/>
      <c r="U36" s="86"/>
      <c r="V36" s="86"/>
      <c r="W36" s="86"/>
      <c r="X36" s="86"/>
      <c r="Y36" s="86"/>
      <c r="Z36" s="86"/>
      <c r="AA36" s="86"/>
      <c r="AB36" s="86"/>
      <c r="AC36" s="86"/>
      <c r="AD36" s="86"/>
      <c r="AE36" s="86"/>
      <c r="AF36" s="86"/>
      <c r="AG36" s="86"/>
      <c r="AH36" s="86"/>
      <c r="AI36" s="86"/>
    </row>
    <row r="37" spans="2:35" ht="15" customHeight="1" thickTop="1" x14ac:dyDescent="0.2">
      <c r="B37" s="103" t="str">
        <f>K14</f>
        <v>Debt Retirement (to ΠΚΑ)</v>
      </c>
      <c r="C37" s="86"/>
      <c r="D37" s="89"/>
      <c r="E37" s="89"/>
      <c r="F37" s="89"/>
      <c r="G37" s="89"/>
      <c r="H37" s="89"/>
      <c r="I37" s="86"/>
      <c r="J37" s="86"/>
      <c r="K37" s="239" t="s">
        <v>111</v>
      </c>
      <c r="L37" s="86"/>
      <c r="M37" s="249">
        <v>2.9499999999999998E-2</v>
      </c>
      <c r="N37" s="100">
        <v>0.61</v>
      </c>
      <c r="O37" s="247">
        <f>M37*N37*'8. Operations Budget'!E16</f>
        <v>0</v>
      </c>
      <c r="P37" s="86"/>
      <c r="Q37" s="86"/>
      <c r="R37" s="86"/>
      <c r="S37" s="86"/>
      <c r="T37" s="86"/>
      <c r="U37" s="86"/>
      <c r="V37" s="86"/>
      <c r="W37" s="86"/>
      <c r="X37" s="86"/>
      <c r="Y37" s="86"/>
      <c r="Z37" s="86"/>
      <c r="AA37" s="86"/>
      <c r="AB37" s="86"/>
      <c r="AC37" s="86"/>
      <c r="AD37" s="86"/>
      <c r="AE37" s="86"/>
      <c r="AF37" s="86"/>
      <c r="AG37" s="86"/>
      <c r="AH37" s="86"/>
      <c r="AI37" s="86"/>
    </row>
    <row r="38" spans="2:35" ht="15" customHeight="1" x14ac:dyDescent="0.2">
      <c r="B38" s="103" t="str">
        <f t="shared" ref="B38:B39" si="2">K15</f>
        <v>Debt Retirement (to local creditors)</v>
      </c>
      <c r="C38" s="86"/>
      <c r="D38" s="89"/>
      <c r="E38" s="89"/>
      <c r="F38" s="89"/>
      <c r="G38" s="89"/>
      <c r="H38" s="89"/>
      <c r="I38" s="86"/>
      <c r="J38" s="86"/>
      <c r="K38" s="239" t="s">
        <v>24</v>
      </c>
      <c r="L38" s="86"/>
      <c r="M38" s="248"/>
      <c r="N38" s="101">
        <v>0</v>
      </c>
      <c r="O38" s="247">
        <f>N38*'8. Operations Budget'!E16</f>
        <v>0</v>
      </c>
      <c r="P38" s="86"/>
      <c r="Q38" s="86"/>
      <c r="R38" s="86"/>
      <c r="S38" s="86"/>
      <c r="T38" s="86"/>
      <c r="U38" s="86"/>
      <c r="V38" s="86"/>
      <c r="W38" s="86"/>
      <c r="X38" s="86"/>
      <c r="Y38" s="86"/>
      <c r="Z38" s="86"/>
      <c r="AA38" s="86"/>
      <c r="AB38" s="86"/>
      <c r="AC38" s="86"/>
      <c r="AD38" s="86"/>
      <c r="AE38" s="86"/>
      <c r="AF38" s="86"/>
      <c r="AG38" s="86"/>
      <c r="AH38" s="86"/>
      <c r="AI38" s="86"/>
    </row>
    <row r="39" spans="2:35" ht="15" customHeight="1" x14ac:dyDescent="0.2">
      <c r="B39" s="103" t="str">
        <f t="shared" si="2"/>
        <v xml:space="preserve">LPP Assessment </v>
      </c>
      <c r="G39" s="86"/>
      <c r="H39" s="86"/>
      <c r="I39" s="86"/>
      <c r="J39" s="86"/>
      <c r="K39" s="239" t="s">
        <v>41</v>
      </c>
      <c r="L39" s="86"/>
      <c r="M39" s="248"/>
      <c r="N39" s="250"/>
      <c r="O39" s="102"/>
      <c r="P39" s="86"/>
      <c r="Q39" s="86"/>
      <c r="R39" s="86"/>
      <c r="S39" s="86"/>
      <c r="T39" s="86"/>
      <c r="U39" s="86"/>
      <c r="V39" s="86"/>
      <c r="W39" s="86"/>
      <c r="X39" s="86"/>
      <c r="Y39" s="86"/>
      <c r="Z39" s="86"/>
      <c r="AA39" s="86"/>
      <c r="AB39" s="86"/>
      <c r="AC39" s="86"/>
      <c r="AD39" s="86"/>
      <c r="AE39" s="86"/>
      <c r="AF39" s="86"/>
      <c r="AG39" s="86"/>
    </row>
    <row r="40" spans="2:35" ht="15" customHeight="1" x14ac:dyDescent="0.2">
      <c r="B40" s="103" t="str">
        <f t="shared" ref="B40:B52" si="3">K18</f>
        <v xml:space="preserve">Chapter Assessment </v>
      </c>
      <c r="G40" s="86"/>
      <c r="H40" s="86"/>
      <c r="I40" s="86"/>
      <c r="J40" s="86"/>
      <c r="K40" s="243" t="s">
        <v>112</v>
      </c>
      <c r="L40" s="86"/>
      <c r="M40" s="248"/>
      <c r="N40" s="139">
        <v>0.12</v>
      </c>
      <c r="O40" s="251">
        <f>N40*'8. Operations Budget'!E16</f>
        <v>0</v>
      </c>
      <c r="P40" s="86"/>
      <c r="Q40" s="86"/>
      <c r="R40" s="86"/>
      <c r="S40" s="86"/>
      <c r="T40" s="86"/>
      <c r="U40" s="86"/>
      <c r="V40" s="86"/>
      <c r="W40" s="86"/>
      <c r="X40" s="86"/>
      <c r="Y40" s="86"/>
      <c r="Z40" s="86"/>
      <c r="AA40" s="86"/>
      <c r="AB40" s="86"/>
      <c r="AC40" s="86"/>
      <c r="AD40" s="86"/>
      <c r="AE40" s="86"/>
      <c r="AF40" s="86"/>
      <c r="AG40" s="86"/>
    </row>
    <row r="41" spans="2:35" ht="15" customHeight="1" thickBot="1" x14ac:dyDescent="0.25">
      <c r="B41" s="103" t="str">
        <f t="shared" si="3"/>
        <v>Per-Initiate Assessment</v>
      </c>
      <c r="G41" s="86"/>
      <c r="H41" s="86"/>
      <c r="I41" s="86"/>
      <c r="J41" s="86"/>
      <c r="K41" s="110" t="s">
        <v>52</v>
      </c>
      <c r="L41" s="107"/>
      <c r="M41" s="111"/>
      <c r="N41" s="112"/>
      <c r="O41" s="99">
        <f>SUM(O36:O40)-O35</f>
        <v>0</v>
      </c>
      <c r="P41" s="86"/>
      <c r="Q41" s="86"/>
      <c r="R41" s="86"/>
      <c r="S41" s="86"/>
      <c r="T41" s="86"/>
      <c r="U41" s="86"/>
      <c r="V41" s="86"/>
      <c r="W41" s="86"/>
      <c r="X41" s="86"/>
      <c r="Y41" s="86"/>
      <c r="Z41" s="86"/>
      <c r="AA41" s="86"/>
      <c r="AB41" s="86"/>
      <c r="AC41" s="86"/>
      <c r="AD41" s="86"/>
      <c r="AE41" s="86"/>
      <c r="AF41" s="86"/>
      <c r="AG41" s="86"/>
    </row>
    <row r="42" spans="2:35" ht="15" customHeight="1" thickTop="1" x14ac:dyDescent="0.2">
      <c r="B42" s="103" t="str">
        <f t="shared" si="3"/>
        <v>Initiation Fee</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row>
    <row r="43" spans="2:35" ht="15" customHeight="1" x14ac:dyDescent="0.2">
      <c r="B43" s="103" t="str">
        <f t="shared" si="3"/>
        <v>Garnet &amp; Gold Handbooks</v>
      </c>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row>
    <row r="44" spans="2:35" ht="15" customHeight="1" x14ac:dyDescent="0.2">
      <c r="B44" s="103" t="str">
        <f t="shared" si="3"/>
        <v>New Member Pins</v>
      </c>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row>
    <row r="45" spans="2:35" ht="15" customHeight="1" x14ac:dyDescent="0.2">
      <c r="B45" s="103" t="str">
        <f t="shared" si="3"/>
        <v>Initiate Badges</v>
      </c>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row>
    <row r="46" spans="2:35" ht="15" customHeight="1" x14ac:dyDescent="0.2">
      <c r="B46" s="103" t="str">
        <f t="shared" si="3"/>
        <v>IFC Dues</v>
      </c>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row>
    <row r="47" spans="2:35" ht="15" customHeight="1" x14ac:dyDescent="0.2">
      <c r="B47" s="103" t="str">
        <f t="shared" si="3"/>
        <v xml:space="preserve">PIKE University Summits </v>
      </c>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row>
    <row r="48" spans="2:35" ht="15" customHeight="1" x14ac:dyDescent="0.2">
      <c r="B48" s="103" t="str">
        <f t="shared" si="3"/>
        <v>PIKE University CEC</v>
      </c>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5" ht="15" customHeight="1" x14ac:dyDescent="0.2">
      <c r="B49" s="103" t="str">
        <f t="shared" si="3"/>
        <v>PIKE University Academy/Convention</v>
      </c>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5" ht="15" customHeight="1" x14ac:dyDescent="0.2">
      <c r="B50" s="103" t="str">
        <f t="shared" si="3"/>
        <v xml:space="preserve">PIKE University Total Reserve </v>
      </c>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5" ht="15" customHeight="1" x14ac:dyDescent="0.2">
      <c r="B51" s="103" t="str">
        <f t="shared" si="3"/>
        <v>phi phi k a Club (to ΠΚΑ Foundation)</v>
      </c>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5" ht="15" customHeight="1" x14ac:dyDescent="0.2">
      <c r="B52" s="103" t="str">
        <f t="shared" si="3"/>
        <v>Other Administrative Expenses</v>
      </c>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5" ht="15" customHeight="1" x14ac:dyDescent="0.2">
      <c r="B53" s="103" t="str">
        <f t="shared" ref="B53:B58" si="4">K35</f>
        <v>Collection from Delinquent Accounts</v>
      </c>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row r="54" spans="2:35" ht="15" customHeight="1" x14ac:dyDescent="0.2">
      <c r="B54" s="103" t="str">
        <f t="shared" si="4"/>
        <v>OmegaFi Service Fee (per member)</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row>
    <row r="55" spans="2:35" ht="15" customHeight="1" x14ac:dyDescent="0.2">
      <c r="B55" s="103" t="str">
        <f t="shared" si="4"/>
        <v>Merchant Discount Fee (credit cards)</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row>
    <row r="56" spans="2:35" ht="15" customHeight="1" x14ac:dyDescent="0.2">
      <c r="B56" s="103" t="str">
        <f t="shared" si="4"/>
        <v>Reserve Fund</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row>
    <row r="57" spans="2:35" ht="15" customHeight="1" x14ac:dyDescent="0.2">
      <c r="B57" s="103" t="str">
        <f t="shared" si="4"/>
        <v>Accounting Services</v>
      </c>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row>
    <row r="58" spans="2:35" ht="15" customHeight="1" x14ac:dyDescent="0.2">
      <c r="B58" s="103" t="str">
        <f t="shared" si="4"/>
        <v>A/R Contingency (uncollected income)</v>
      </c>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row>
    <row r="59" spans="2:35" ht="15" customHeight="1" x14ac:dyDescent="0.2">
      <c r="B59" s="103"/>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row>
    <row r="60" spans="2:35" ht="15" customHeight="1" x14ac:dyDescent="0.2">
      <c r="B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row>
    <row r="61" spans="2:35" ht="15" customHeight="1" x14ac:dyDescent="0.2">
      <c r="B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row>
    <row r="62" spans="2:35" ht="15" customHeight="1" x14ac:dyDescent="0.2">
      <c r="B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row>
    <row r="63" spans="2:35" ht="15" customHeight="1" x14ac:dyDescent="0.2">
      <c r="B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row>
    <row r="64" spans="2:35" ht="15" customHeight="1" x14ac:dyDescent="0.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row>
    <row r="65" spans="2:35" ht="15" customHeight="1" x14ac:dyDescent="0.2">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row>
    <row r="66" spans="2:35" ht="15" customHeight="1" x14ac:dyDescent="0.2">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row>
    <row r="67" spans="2:35" ht="15" customHeight="1" x14ac:dyDescent="0.2">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row>
    <row r="68" spans="2:35" ht="15" customHeight="1" x14ac:dyDescent="0.2">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row>
    <row r="69" spans="2:35" ht="15" customHeight="1" x14ac:dyDescent="0.2">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row>
    <row r="70" spans="2:35" ht="15" customHeight="1" x14ac:dyDescent="0.2">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row>
    <row r="71" spans="2:35" ht="15" customHeight="1" x14ac:dyDescent="0.2">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row>
    <row r="72" spans="2:35" ht="15" customHeight="1" x14ac:dyDescent="0.2">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row>
    <row r="73" spans="2:35" ht="15" customHeight="1" x14ac:dyDescent="0.2">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row>
    <row r="74" spans="2:35" ht="15" customHeight="1" x14ac:dyDescent="0.2">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row>
    <row r="75" spans="2:35" ht="15" customHeight="1" x14ac:dyDescent="0.2">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row>
    <row r="76" spans="2:35" ht="15" customHeight="1" x14ac:dyDescent="0.2">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row>
    <row r="77" spans="2:35" ht="15" customHeight="1" x14ac:dyDescent="0.2">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row>
    <row r="78" spans="2:35" ht="15" customHeight="1" x14ac:dyDescent="0.2">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row>
    <row r="79" spans="2:35" ht="15" customHeight="1" x14ac:dyDescent="0.2">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row>
    <row r="80" spans="2:35" ht="15" customHeight="1" x14ac:dyDescent="0.2">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row>
    <row r="81" spans="2:35" ht="15" customHeight="1" x14ac:dyDescent="0.2">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row>
    <row r="82" spans="2:35" ht="15" customHeight="1" x14ac:dyDescent="0.2">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row>
    <row r="83" spans="2:35" ht="15" customHeight="1" x14ac:dyDescent="0.2">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row>
    <row r="84" spans="2:35" ht="15" customHeight="1" x14ac:dyDescent="0.2">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row>
    <row r="85" spans="2:35" ht="15" customHeight="1" x14ac:dyDescent="0.2">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row>
    <row r="86" spans="2:35" ht="15" customHeight="1" x14ac:dyDescent="0.2">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row>
    <row r="87" spans="2:35" ht="15" customHeight="1" x14ac:dyDescent="0.2">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row>
    <row r="88" spans="2:35" ht="15" customHeight="1" x14ac:dyDescent="0.2">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row>
    <row r="89" spans="2:35" ht="15" customHeight="1" x14ac:dyDescent="0.2">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row>
    <row r="90" spans="2:35" ht="15" customHeight="1" x14ac:dyDescent="0.2">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row>
    <row r="91" spans="2:35" ht="15" customHeight="1" x14ac:dyDescent="0.2">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row>
    <row r="92" spans="2:35" ht="15" customHeight="1" x14ac:dyDescent="0.2">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row>
    <row r="93" spans="2:35" ht="15" customHeight="1" x14ac:dyDescent="0.2">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row>
    <row r="94" spans="2:35" ht="15" customHeight="1" x14ac:dyDescent="0.2">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row>
    <row r="95" spans="2:35" ht="15" customHeight="1" x14ac:dyDescent="0.2">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row>
    <row r="96" spans="2:35" ht="15" customHeight="1" x14ac:dyDescent="0.2">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row>
    <row r="97" spans="2:35" ht="15" customHeight="1" x14ac:dyDescent="0.2">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row>
    <row r="98" spans="2:35" ht="15" customHeight="1" x14ac:dyDescent="0.2">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row>
    <row r="99" spans="2:35" ht="15" customHeight="1" x14ac:dyDescent="0.2">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row>
    <row r="100" spans="2:35" ht="15" customHeight="1" x14ac:dyDescent="0.2">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row>
    <row r="101" spans="2:35" ht="15" customHeight="1" x14ac:dyDescent="0.2">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row>
    <row r="102" spans="2:35" ht="15" customHeight="1" x14ac:dyDescent="0.2">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row>
    <row r="103" spans="2:35" ht="15" customHeight="1" x14ac:dyDescent="0.2">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row>
    <row r="104" spans="2:35" ht="15" customHeight="1" x14ac:dyDescent="0.2">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row>
    <row r="105" spans="2:35" ht="15" customHeight="1" x14ac:dyDescent="0.2">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row>
    <row r="106" spans="2:35" ht="15" customHeight="1" x14ac:dyDescent="0.2">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row>
    <row r="107" spans="2:35" ht="15" customHeight="1" x14ac:dyDescent="0.2">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row>
    <row r="108" spans="2:35" ht="15" customHeight="1" x14ac:dyDescent="0.2">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row>
    <row r="109" spans="2:35" ht="15" customHeight="1" x14ac:dyDescent="0.2">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row>
    <row r="110" spans="2:35" ht="15" customHeight="1" x14ac:dyDescent="0.2">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row>
    <row r="111" spans="2:35" ht="15" customHeight="1" x14ac:dyDescent="0.2">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row>
    <row r="112" spans="2:35" ht="15" customHeight="1" x14ac:dyDescent="0.2">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row>
    <row r="113" spans="2:35" ht="15" customHeight="1" x14ac:dyDescent="0.2">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row>
    <row r="114" spans="2:35" ht="15" customHeight="1" x14ac:dyDescent="0.2">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row>
    <row r="115" spans="2:35" ht="15" customHeight="1" x14ac:dyDescent="0.2">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row>
    <row r="116" spans="2:35" ht="15" customHeight="1" x14ac:dyDescent="0.2">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row>
    <row r="117" spans="2:35" ht="15" customHeight="1" x14ac:dyDescent="0.2">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row>
    <row r="118" spans="2:35" ht="15" customHeight="1" x14ac:dyDescent="0.2">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row>
    <row r="119" spans="2:35" ht="15" customHeight="1" x14ac:dyDescent="0.2">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row>
    <row r="120" spans="2:35" ht="15" customHeight="1" x14ac:dyDescent="0.2">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row>
    <row r="121" spans="2:35" ht="15" customHeight="1" x14ac:dyDescent="0.2">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row>
    <row r="122" spans="2:35" ht="15" customHeight="1" x14ac:dyDescent="0.2">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row>
    <row r="123" spans="2:35" ht="15" customHeight="1" x14ac:dyDescent="0.2">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row>
    <row r="124" spans="2:35" ht="15" customHeight="1" x14ac:dyDescent="0.2">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row>
    <row r="125" spans="2:35" ht="15" customHeight="1" x14ac:dyDescent="0.2">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row>
    <row r="126" spans="2:35" ht="15" customHeight="1" x14ac:dyDescent="0.2">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row>
    <row r="127" spans="2:35" ht="15" customHeight="1" x14ac:dyDescent="0.2">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row>
    <row r="128" spans="2:35" ht="15" customHeight="1" x14ac:dyDescent="0.2">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row>
    <row r="129" spans="2:35" ht="15" customHeight="1" x14ac:dyDescent="0.2">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row>
    <row r="130" spans="2:35" ht="15" customHeight="1" x14ac:dyDescent="0.2">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row>
    <row r="131" spans="2:35" ht="15" customHeight="1" x14ac:dyDescent="0.2">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row>
    <row r="132" spans="2:35" ht="15" customHeight="1" x14ac:dyDescent="0.2">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row>
    <row r="133" spans="2:35" ht="15" customHeight="1" x14ac:dyDescent="0.2">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row>
    <row r="134" spans="2:35" ht="15" customHeight="1" x14ac:dyDescent="0.2">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row>
    <row r="135" spans="2:35" ht="15" customHeight="1" x14ac:dyDescent="0.2">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row>
    <row r="136" spans="2:35" ht="15" customHeight="1" x14ac:dyDescent="0.2">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row>
    <row r="137" spans="2:35" ht="15" customHeight="1" x14ac:dyDescent="0.2">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row>
    <row r="138" spans="2:35" ht="15" customHeight="1" x14ac:dyDescent="0.2">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row>
    <row r="139" spans="2:35" ht="15" customHeight="1" x14ac:dyDescent="0.2">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row>
    <row r="140" spans="2:35" ht="15" customHeight="1" x14ac:dyDescent="0.2">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row>
    <row r="141" spans="2:35" ht="15" customHeight="1" x14ac:dyDescent="0.2">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row>
    <row r="142" spans="2:35" ht="15" customHeight="1" x14ac:dyDescent="0.2">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row>
    <row r="143" spans="2:35" ht="15" customHeight="1" x14ac:dyDescent="0.2">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row>
    <row r="144" spans="2:35" ht="15" customHeight="1" x14ac:dyDescent="0.2">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row>
    <row r="145" spans="2:35" ht="15" customHeight="1" x14ac:dyDescent="0.2">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row>
    <row r="146" spans="2:35" ht="15" customHeight="1" x14ac:dyDescent="0.2">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row>
    <row r="147" spans="2:35" ht="15" customHeight="1" x14ac:dyDescent="0.2">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row>
    <row r="148" spans="2:35" ht="15" customHeight="1" x14ac:dyDescent="0.2">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row>
    <row r="149" spans="2:35" ht="15" customHeight="1" x14ac:dyDescent="0.2">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row>
    <row r="150" spans="2:35" ht="15" customHeight="1" x14ac:dyDescent="0.2">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row>
    <row r="151" spans="2:35" ht="15" customHeight="1" x14ac:dyDescent="0.2">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row>
    <row r="152" spans="2:35" ht="15" customHeight="1" x14ac:dyDescent="0.2">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row>
    <row r="153" spans="2:35" ht="15" customHeight="1" x14ac:dyDescent="0.2">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row>
    <row r="154" spans="2:35" ht="15" customHeight="1" x14ac:dyDescent="0.2">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row>
    <row r="155" spans="2:35" ht="15" customHeight="1" x14ac:dyDescent="0.2">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row>
    <row r="156" spans="2:35" ht="15" customHeight="1" x14ac:dyDescent="0.2">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row>
    <row r="157" spans="2:35" ht="15" customHeight="1" x14ac:dyDescent="0.2">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row>
    <row r="158" spans="2:35" ht="15" customHeight="1" x14ac:dyDescent="0.2">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row>
    <row r="159" spans="2:35" ht="15" customHeight="1" x14ac:dyDescent="0.2">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row>
    <row r="160" spans="2:35" x14ac:dyDescent="0.2">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row>
    <row r="161" spans="2:35" x14ac:dyDescent="0.2">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row>
    <row r="162" spans="2:35" x14ac:dyDescent="0.2">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row>
    <row r="163" spans="2:35" x14ac:dyDescent="0.2">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row>
    <row r="164" spans="2:35" x14ac:dyDescent="0.2">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row>
    <row r="165" spans="2:35" x14ac:dyDescent="0.2">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row>
    <row r="166" spans="2:35" x14ac:dyDescent="0.2">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row>
    <row r="167" spans="2:35" x14ac:dyDescent="0.2">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row>
    <row r="168" spans="2:35" x14ac:dyDescent="0.2">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row>
    <row r="169" spans="2:35" x14ac:dyDescent="0.2">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row>
    <row r="170" spans="2:35" x14ac:dyDescent="0.2">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row>
    <row r="171" spans="2:35" x14ac:dyDescent="0.2">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row>
    <row r="172" spans="2:35" x14ac:dyDescent="0.2">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row>
    <row r="173" spans="2:35" x14ac:dyDescent="0.2">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row>
    <row r="174" spans="2:35" x14ac:dyDescent="0.2">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row>
    <row r="175" spans="2:35" x14ac:dyDescent="0.2">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row>
    <row r="176" spans="2:35" x14ac:dyDescent="0.2">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row>
    <row r="177" spans="2:35" x14ac:dyDescent="0.2">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row>
    <row r="178" spans="2:35" x14ac:dyDescent="0.2">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row>
    <row r="179" spans="2:35" x14ac:dyDescent="0.2">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row>
    <row r="180" spans="2:35" x14ac:dyDescent="0.2">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row>
    <row r="181" spans="2:35" x14ac:dyDescent="0.2">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row>
    <row r="182" spans="2:35" x14ac:dyDescent="0.2">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row>
    <row r="183" spans="2:35" x14ac:dyDescent="0.2">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row>
    <row r="184" spans="2:35" x14ac:dyDescent="0.2">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row>
    <row r="185" spans="2:35" x14ac:dyDescent="0.2">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row>
    <row r="186" spans="2:35" x14ac:dyDescent="0.2">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row>
    <row r="187" spans="2:35" x14ac:dyDescent="0.2">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row>
    <row r="188" spans="2:35" x14ac:dyDescent="0.2">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row>
    <row r="189" spans="2:35" x14ac:dyDescent="0.2">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row>
    <row r="190" spans="2:35" x14ac:dyDescent="0.2">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row>
    <row r="191" spans="2:35" x14ac:dyDescent="0.2">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row>
    <row r="192" spans="2:35" x14ac:dyDescent="0.2">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row>
    <row r="193" spans="2:35" x14ac:dyDescent="0.2">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row>
    <row r="194" spans="2:35" x14ac:dyDescent="0.2">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row>
    <row r="195" spans="2:35" x14ac:dyDescent="0.2">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row>
    <row r="196" spans="2:35" x14ac:dyDescent="0.2">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row>
    <row r="197" spans="2:35" x14ac:dyDescent="0.2">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row>
    <row r="198" spans="2:35" x14ac:dyDescent="0.2">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row>
    <row r="199" spans="2:35" x14ac:dyDescent="0.2">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row>
    <row r="200" spans="2:35" x14ac:dyDescent="0.2">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row>
    <row r="201" spans="2:35" x14ac:dyDescent="0.2">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row>
    <row r="202" spans="2:35" x14ac:dyDescent="0.2">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row>
    <row r="203" spans="2:35" x14ac:dyDescent="0.2">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row>
    <row r="204" spans="2:35" x14ac:dyDescent="0.2">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row>
    <row r="205" spans="2:35" x14ac:dyDescent="0.2">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row>
    <row r="206" spans="2:35" x14ac:dyDescent="0.2">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row>
    <row r="207" spans="2:35" x14ac:dyDescent="0.2">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row>
    <row r="208" spans="2:35" x14ac:dyDescent="0.2">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row>
    <row r="209" spans="2:35" x14ac:dyDescent="0.2">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row>
    <row r="210" spans="2:35" x14ac:dyDescent="0.2">
      <c r="K210" s="86"/>
      <c r="L210" s="86"/>
      <c r="M210" s="86"/>
      <c r="N210" s="86"/>
      <c r="O210" s="86"/>
    </row>
  </sheetData>
  <mergeCells count="3">
    <mergeCell ref="D12:H12"/>
    <mergeCell ref="M12:O12"/>
    <mergeCell ref="M34:O34"/>
  </mergeCells>
  <dataValidations count="13">
    <dataValidation allowBlank="1" showInputMessage="1" showErrorMessage="1" prompt="Due September 1st of each year " sqref="K16:K17" xr:uid="{2B1AFAE1-1811-45D4-928A-5BECBD01E157}"/>
    <dataValidation allowBlank="1" showInputMessage="1" showErrorMessage="1" prompt="Due October 1st of each year" sqref="K18" xr:uid="{575FAAAF-7881-482B-AC2B-CA6CF81D263B}"/>
    <dataValidation allowBlank="1" showInputMessage="1" showErrorMessage="1" prompt="Due five (5) days prior to scheduled initiation" sqref="K20" xr:uid="{BEF8A246-A459-49B3-984C-30A3BF00436B}"/>
    <dataValidation allowBlank="1" showInputMessage="1" showErrorMessage="1" prompt="Details listed on Summary Tab" sqref="K31" xr:uid="{54E3D767-0A04-485C-AE39-130D1745C4EB}"/>
    <dataValidation allowBlank="1" showInputMessage="1" showErrorMessage="1" prompt="Due October 1st of each year. $28.75/initiated member of the Chapter" sqref="K19" xr:uid="{B57DACE9-FAAC-4892-A386-294965D2B598}"/>
    <dataValidation allowBlank="1" showInputMessage="1" showErrorMessage="1" prompt="Enter the precent of income the chapter DOES NOT expect to collect this term. Recommended that the percent of uncollected income does not exceed 15%" sqref="N40" xr:uid="{BE2C65E0-2C2E-49A6-B95D-56A3B83F0B2E}"/>
    <dataValidation allowBlank="1" showInputMessage="1" showErrorMessage="1" prompt="If your chapter utilizes 3rd party companies to manage accounting services, enter the value here" sqref="O39" xr:uid="{9E16402A-157A-44C1-9157-ECE5D409EB87}"/>
    <dataValidation allowBlank="1" showInputMessage="1" showErrorMessage="1" prompt="Enter the precentage of members that pay their dues with a credit card. (The value already included represents the national average)" sqref="N37" xr:uid="{5C5D2A90-4403-40EA-9C16-ABF19FCFD375}"/>
    <dataValidation allowBlank="1" showInputMessage="1" showErrorMessage="1" prompt="Enter OmegaFi service fee charged to your chapter. If you don't know this percentage, ask your chapter consultant" sqref="N36" xr:uid="{5E839285-5279-4E01-87C4-95769D59A227}"/>
    <dataValidation allowBlank="1" showInputMessage="1" showErrorMessage="1" prompt="Enter any remaining balance from a prior semester" sqref="D9" xr:uid="{AFD80319-50E9-4289-80EA-7193570B6028}"/>
    <dataValidation allowBlank="1" showInputMessage="1" showErrorMessage="1" prompt="Outstanding balance the Chapter owes to the International Fraternity from previous term(s)" sqref="O14" xr:uid="{28DAB95C-2197-4961-9153-EDEF4CACCC0D}"/>
    <dataValidation allowBlank="1" showInputMessage="1" showErrorMessage="1" prompt="Outstanding balance the Chapter owes to local creditors from previous term(s)" sqref="O15" xr:uid="{9E3FEAE1-D9AB-458A-A51E-739451A1CEB1}"/>
    <dataValidation allowBlank="1" showInputMessage="1" showErrorMessage="1" prompt="Best practices recommend that chapters place 3%-7% of total term income into a reserve fund account " sqref="N38" xr:uid="{6D38CD01-4F5F-442C-9616-E2198E39D30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2AEF58D-FBC6-494A-9A53-65EA305C8A20}">
          <x14:formula1>
            <xm:f>Data!$A$1:$A$3</xm:f>
          </x14:formula1>
          <xm:sqref>O16</xm:sqref>
        </x14:dataValidation>
        <x14:dataValidation type="list" allowBlank="1" showInputMessage="1" showErrorMessage="1" xr:uid="{0677348C-472C-45C3-8EFA-60855432A36C}">
          <x14:formula1>
            <xm:f>Data!$C$1:$C$3</xm:f>
          </x14:formula1>
          <xm:sqref>O17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9A364-B39F-40B6-B0B8-DF87159CE9D9}">
  <dimension ref="A1:C3"/>
  <sheetViews>
    <sheetView workbookViewId="0">
      <selection activeCell="H6" sqref="H6"/>
    </sheetView>
  </sheetViews>
  <sheetFormatPr defaultRowHeight="12.75" x14ac:dyDescent="0.2"/>
  <sheetData>
    <row r="1" spans="1:3" x14ac:dyDescent="0.2">
      <c r="A1" s="439">
        <v>3000</v>
      </c>
      <c r="C1" s="439">
        <v>1000</v>
      </c>
    </row>
    <row r="2" spans="1:3" x14ac:dyDescent="0.2">
      <c r="A2" s="439">
        <v>3500</v>
      </c>
      <c r="C2" s="439">
        <v>500</v>
      </c>
    </row>
    <row r="3" spans="1:3" x14ac:dyDescent="0.2">
      <c r="A3" s="439">
        <v>4000</v>
      </c>
      <c r="C3" s="44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FF50-C0EB-42B7-8FE7-0EE5BFA5E6CB}">
  <dimension ref="B12:H35"/>
  <sheetViews>
    <sheetView showGridLines="0" zoomScale="80" zoomScaleNormal="80" workbookViewId="0">
      <selection activeCell="B9" sqref="B9"/>
    </sheetView>
  </sheetViews>
  <sheetFormatPr defaultRowHeight="12.75" x14ac:dyDescent="0.2"/>
  <cols>
    <col min="1" max="1" width="2.7109375" customWidth="1"/>
    <col min="2" max="2" width="61.140625" customWidth="1"/>
    <col min="3" max="3" width="2.7109375" customWidth="1"/>
    <col min="4" max="8" width="17.28515625" customWidth="1"/>
  </cols>
  <sheetData>
    <row r="12" spans="2:8" ht="15" x14ac:dyDescent="0.2">
      <c r="B12" s="382" t="s">
        <v>100</v>
      </c>
      <c r="C12" s="383"/>
      <c r="D12" s="473" t="s">
        <v>103</v>
      </c>
      <c r="E12" s="473"/>
      <c r="F12" s="473"/>
      <c r="G12" s="473"/>
      <c r="H12" s="474"/>
    </row>
    <row r="13" spans="2:8" ht="15" x14ac:dyDescent="0.2">
      <c r="B13" s="384"/>
      <c r="C13" s="383"/>
      <c r="D13" s="104" t="s">
        <v>101</v>
      </c>
      <c r="E13" s="104" t="s">
        <v>102</v>
      </c>
      <c r="F13" s="105" t="s">
        <v>226</v>
      </c>
      <c r="G13" s="104" t="s">
        <v>222</v>
      </c>
      <c r="H13" s="105" t="s">
        <v>227</v>
      </c>
    </row>
    <row r="14" spans="2:8" ht="15" x14ac:dyDescent="0.2">
      <c r="B14" s="385" t="s">
        <v>178</v>
      </c>
      <c r="C14" s="383"/>
      <c r="D14" s="386">
        <v>0</v>
      </c>
      <c r="E14" s="386">
        <v>0</v>
      </c>
      <c r="F14" s="386">
        <v>0</v>
      </c>
      <c r="G14" s="387">
        <f>AVERAGE(D14:F14)</f>
        <v>0</v>
      </c>
      <c r="H14" s="388">
        <v>0</v>
      </c>
    </row>
    <row r="15" spans="2:8" ht="15" x14ac:dyDescent="0.2">
      <c r="B15" s="392" t="s">
        <v>155</v>
      </c>
      <c r="C15" s="383"/>
      <c r="D15" s="389">
        <v>0</v>
      </c>
      <c r="E15" s="389">
        <v>0</v>
      </c>
      <c r="F15" s="389">
        <v>0</v>
      </c>
      <c r="G15" s="390">
        <f t="shared" ref="G15:G28" si="0">AVERAGE(D15:F15)</f>
        <v>0</v>
      </c>
      <c r="H15" s="391">
        <v>0</v>
      </c>
    </row>
    <row r="16" spans="2:8" ht="15" x14ac:dyDescent="0.2">
      <c r="B16" s="392" t="s">
        <v>151</v>
      </c>
      <c r="C16" s="383"/>
      <c r="D16" s="389">
        <v>0</v>
      </c>
      <c r="E16" s="389">
        <v>0</v>
      </c>
      <c r="F16" s="389">
        <v>0</v>
      </c>
      <c r="G16" s="390">
        <f t="shared" si="0"/>
        <v>0</v>
      </c>
      <c r="H16" s="391">
        <v>0</v>
      </c>
    </row>
    <row r="17" spans="2:8" ht="15" x14ac:dyDescent="0.2">
      <c r="B17" s="392" t="s">
        <v>156</v>
      </c>
      <c r="C17" s="383"/>
      <c r="D17" s="389">
        <v>0</v>
      </c>
      <c r="E17" s="389">
        <v>0</v>
      </c>
      <c r="F17" s="389">
        <v>0</v>
      </c>
      <c r="G17" s="390">
        <f t="shared" si="0"/>
        <v>0</v>
      </c>
      <c r="H17" s="391">
        <v>0</v>
      </c>
    </row>
    <row r="18" spans="2:8" ht="15" x14ac:dyDescent="0.2">
      <c r="B18" s="392" t="s">
        <v>157</v>
      </c>
      <c r="C18" s="383"/>
      <c r="D18" s="389">
        <v>0</v>
      </c>
      <c r="E18" s="389">
        <v>0</v>
      </c>
      <c r="F18" s="389">
        <v>0</v>
      </c>
      <c r="G18" s="390">
        <f t="shared" si="0"/>
        <v>0</v>
      </c>
      <c r="H18" s="391">
        <v>0</v>
      </c>
    </row>
    <row r="19" spans="2:8" ht="15" x14ac:dyDescent="0.2">
      <c r="B19" s="392" t="s">
        <v>158</v>
      </c>
      <c r="C19" s="383"/>
      <c r="D19" s="389">
        <v>0</v>
      </c>
      <c r="E19" s="389">
        <v>0</v>
      </c>
      <c r="F19" s="389">
        <v>0</v>
      </c>
      <c r="G19" s="390">
        <f t="shared" si="0"/>
        <v>0</v>
      </c>
      <c r="H19" s="391">
        <v>0</v>
      </c>
    </row>
    <row r="20" spans="2:8" ht="15" x14ac:dyDescent="0.2">
      <c r="B20" s="392" t="s">
        <v>177</v>
      </c>
      <c r="C20" s="383"/>
      <c r="D20" s="389">
        <v>0</v>
      </c>
      <c r="E20" s="389">
        <v>0</v>
      </c>
      <c r="F20" s="389">
        <v>0</v>
      </c>
      <c r="G20" s="390">
        <f t="shared" si="0"/>
        <v>0</v>
      </c>
      <c r="H20" s="412">
        <f>'4. Operations Budget Input'!O41</f>
        <v>0</v>
      </c>
    </row>
    <row r="21" spans="2:8" ht="15" x14ac:dyDescent="0.2">
      <c r="B21" s="406" t="s">
        <v>215</v>
      </c>
      <c r="C21" s="383"/>
      <c r="D21" s="389">
        <v>0</v>
      </c>
      <c r="E21" s="389">
        <v>0</v>
      </c>
      <c r="F21" s="389">
        <v>0</v>
      </c>
      <c r="G21" s="390">
        <f t="shared" ref="G21:G23" si="1">AVERAGE(D21:F21)</f>
        <v>0</v>
      </c>
      <c r="H21" s="391">
        <f>'4. Operations Budget Input'!O42</f>
        <v>0</v>
      </c>
    </row>
    <row r="22" spans="2:8" ht="15" x14ac:dyDescent="0.2">
      <c r="B22" s="406" t="s">
        <v>216</v>
      </c>
      <c r="C22" s="383"/>
      <c r="D22" s="389">
        <v>0</v>
      </c>
      <c r="E22" s="389">
        <v>0</v>
      </c>
      <c r="F22" s="389">
        <v>0</v>
      </c>
      <c r="G22" s="390">
        <f t="shared" si="1"/>
        <v>0</v>
      </c>
      <c r="H22" s="391">
        <f>'4. Operations Budget Input'!O43</f>
        <v>0</v>
      </c>
    </row>
    <row r="23" spans="2:8" ht="15.75" thickBot="1" x14ac:dyDescent="0.25">
      <c r="B23" s="407" t="s">
        <v>217</v>
      </c>
      <c r="C23" s="383"/>
      <c r="D23" s="393">
        <v>0</v>
      </c>
      <c r="E23" s="393">
        <v>0</v>
      </c>
      <c r="F23" s="393">
        <v>0</v>
      </c>
      <c r="G23" s="394">
        <f t="shared" si="1"/>
        <v>0</v>
      </c>
      <c r="H23" s="411">
        <f>'4. Operations Budget Input'!O44</f>
        <v>0</v>
      </c>
    </row>
    <row r="24" spans="2:8" ht="15.75" thickTop="1" x14ac:dyDescent="0.2">
      <c r="B24" s="395"/>
      <c r="C24" s="396"/>
      <c r="D24" s="397"/>
      <c r="E24" s="397"/>
      <c r="F24" s="397"/>
      <c r="G24" s="398"/>
      <c r="H24" s="397"/>
    </row>
    <row r="25" spans="2:8" ht="15" x14ac:dyDescent="0.2">
      <c r="B25" s="405" t="s">
        <v>179</v>
      </c>
      <c r="C25" s="383"/>
      <c r="D25" s="399">
        <v>0</v>
      </c>
      <c r="E25" s="399">
        <v>0</v>
      </c>
      <c r="F25" s="399">
        <v>0</v>
      </c>
      <c r="G25" s="400">
        <f t="shared" si="0"/>
        <v>0</v>
      </c>
      <c r="H25" s="401">
        <v>0</v>
      </c>
    </row>
    <row r="26" spans="2:8" ht="15" x14ac:dyDescent="0.2">
      <c r="B26" s="392" t="s">
        <v>161</v>
      </c>
      <c r="C26" s="383"/>
      <c r="D26" s="389">
        <v>0</v>
      </c>
      <c r="E26" s="389">
        <v>0</v>
      </c>
      <c r="F26" s="389">
        <v>0</v>
      </c>
      <c r="G26" s="390">
        <f t="shared" si="0"/>
        <v>0</v>
      </c>
      <c r="H26" s="391">
        <v>0</v>
      </c>
    </row>
    <row r="27" spans="2:8" ht="15" x14ac:dyDescent="0.2">
      <c r="B27" s="392" t="s">
        <v>162</v>
      </c>
      <c r="C27" s="383"/>
      <c r="D27" s="389">
        <v>0</v>
      </c>
      <c r="E27" s="389">
        <v>0</v>
      </c>
      <c r="F27" s="389">
        <v>0</v>
      </c>
      <c r="G27" s="390">
        <f t="shared" si="0"/>
        <v>0</v>
      </c>
      <c r="H27" s="391">
        <v>0</v>
      </c>
    </row>
    <row r="28" spans="2:8" ht="15" x14ac:dyDescent="0.2">
      <c r="B28" s="392" t="s">
        <v>163</v>
      </c>
      <c r="C28" s="383"/>
      <c r="D28" s="389">
        <v>0</v>
      </c>
      <c r="E28" s="389">
        <v>0</v>
      </c>
      <c r="F28" s="389">
        <v>0</v>
      </c>
      <c r="G28" s="390">
        <f t="shared" si="0"/>
        <v>0</v>
      </c>
      <c r="H28" s="391">
        <v>0</v>
      </c>
    </row>
    <row r="29" spans="2:8" ht="15" x14ac:dyDescent="0.2">
      <c r="B29" s="392" t="s">
        <v>164</v>
      </c>
      <c r="C29" s="402"/>
      <c r="D29" s="389">
        <v>0</v>
      </c>
      <c r="E29" s="389">
        <v>0</v>
      </c>
      <c r="F29" s="389">
        <v>0</v>
      </c>
      <c r="G29" s="390">
        <f t="shared" ref="G29:G31" si="2">AVERAGE(D29:F29)</f>
        <v>0</v>
      </c>
      <c r="H29" s="391">
        <v>0</v>
      </c>
    </row>
    <row r="30" spans="2:8" ht="15" x14ac:dyDescent="0.2">
      <c r="B30" s="392" t="s">
        <v>158</v>
      </c>
      <c r="C30" s="402"/>
      <c r="D30" s="389">
        <v>0</v>
      </c>
      <c r="E30" s="389">
        <v>0</v>
      </c>
      <c r="F30" s="389">
        <v>0</v>
      </c>
      <c r="G30" s="390">
        <f t="shared" si="2"/>
        <v>0</v>
      </c>
      <c r="H30" s="391">
        <v>0</v>
      </c>
    </row>
    <row r="31" spans="2:8" ht="15" x14ac:dyDescent="0.2">
      <c r="B31" s="392" t="s">
        <v>177</v>
      </c>
      <c r="C31" s="402"/>
      <c r="D31" s="389">
        <v>0</v>
      </c>
      <c r="E31" s="389">
        <v>0</v>
      </c>
      <c r="F31" s="389">
        <v>0</v>
      </c>
      <c r="G31" s="390">
        <f t="shared" si="2"/>
        <v>0</v>
      </c>
      <c r="H31" s="412">
        <f>'4. Operations Budget Input'!O41</f>
        <v>0</v>
      </c>
    </row>
    <row r="32" spans="2:8" ht="15" x14ac:dyDescent="0.2">
      <c r="B32" s="406" t="s">
        <v>218</v>
      </c>
      <c r="C32" s="402"/>
      <c r="D32" s="389">
        <v>0</v>
      </c>
      <c r="E32" s="389">
        <v>0</v>
      </c>
      <c r="F32" s="389">
        <v>0</v>
      </c>
      <c r="G32" s="390">
        <f t="shared" ref="G32:G34" si="3">AVERAGE(D32:F32)</f>
        <v>0</v>
      </c>
      <c r="H32" s="391">
        <f>'4. Operations Budget Input'!O42</f>
        <v>0</v>
      </c>
    </row>
    <row r="33" spans="2:8" ht="15" x14ac:dyDescent="0.2">
      <c r="B33" s="406" t="s">
        <v>219</v>
      </c>
      <c r="C33" s="402"/>
      <c r="D33" s="389">
        <v>0</v>
      </c>
      <c r="E33" s="389">
        <v>0</v>
      </c>
      <c r="F33" s="389">
        <v>0</v>
      </c>
      <c r="G33" s="390">
        <f t="shared" si="3"/>
        <v>0</v>
      </c>
      <c r="H33" s="391">
        <f>'4. Operations Budget Input'!O43</f>
        <v>0</v>
      </c>
    </row>
    <row r="34" spans="2:8" ht="15.75" thickBot="1" x14ac:dyDescent="0.25">
      <c r="B34" s="407" t="s">
        <v>220</v>
      </c>
      <c r="C34" s="402"/>
      <c r="D34" s="393">
        <v>0</v>
      </c>
      <c r="E34" s="393">
        <v>0</v>
      </c>
      <c r="F34" s="393">
        <v>0</v>
      </c>
      <c r="G34" s="394">
        <f t="shared" si="3"/>
        <v>0</v>
      </c>
      <c r="H34" s="411">
        <f>'4. Operations Budget Input'!O44</f>
        <v>0</v>
      </c>
    </row>
    <row r="35" spans="2:8" ht="13.5" thickTop="1" x14ac:dyDescent="0.2"/>
  </sheetData>
  <mergeCells count="1">
    <mergeCell ref="D12:H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D728-5F5E-49B4-AF58-DDFAAFBBCA81}">
  <dimension ref="B1:F191"/>
  <sheetViews>
    <sheetView showGridLines="0" zoomScale="80" zoomScaleNormal="80" workbookViewId="0">
      <selection activeCell="B8" sqref="B8"/>
    </sheetView>
  </sheetViews>
  <sheetFormatPr defaultRowHeight="10.5" x14ac:dyDescent="0.2"/>
  <cols>
    <col min="1" max="1" width="2.7109375" style="26" customWidth="1"/>
    <col min="2" max="2" width="16.7109375" style="27" customWidth="1"/>
    <col min="3" max="3" width="16.7109375" style="28" customWidth="1"/>
    <col min="4" max="4" width="45.7109375" style="26" customWidth="1"/>
    <col min="5" max="5" width="35.7109375" style="26" customWidth="1"/>
    <col min="6" max="6" width="50.7109375" style="26" customWidth="1"/>
    <col min="7" max="16384" width="9.140625" style="26"/>
  </cols>
  <sheetData>
    <row r="1" spans="2:6" ht="15" customHeight="1" x14ac:dyDescent="0.2"/>
    <row r="2" spans="2:6" ht="15" customHeight="1" x14ac:dyDescent="0.2"/>
    <row r="3" spans="2:6" ht="15" customHeight="1" x14ac:dyDescent="0.2"/>
    <row r="4" spans="2:6" ht="15" customHeight="1" x14ac:dyDescent="0.2"/>
    <row r="5" spans="2:6" ht="15" customHeight="1" x14ac:dyDescent="0.2"/>
    <row r="6" spans="2:6" ht="15" customHeight="1" x14ac:dyDescent="0.2"/>
    <row r="7" spans="2:6" ht="15" customHeight="1" x14ac:dyDescent="0.2"/>
    <row r="8" spans="2:6" ht="15" customHeight="1" x14ac:dyDescent="0.2"/>
    <row r="9" spans="2:6" s="25" customFormat="1" ht="15" customHeight="1" x14ac:dyDescent="0.2">
      <c r="B9" s="65" t="s">
        <v>6</v>
      </c>
      <c r="C9" s="67" t="s">
        <v>0</v>
      </c>
      <c r="D9" s="66" t="s">
        <v>11</v>
      </c>
      <c r="E9" s="66" t="s">
        <v>9</v>
      </c>
      <c r="F9" s="64" t="s">
        <v>7</v>
      </c>
    </row>
    <row r="10" spans="2:6" ht="15" x14ac:dyDescent="0.2">
      <c r="B10" s="127"/>
      <c r="C10" s="128"/>
      <c r="D10" s="122"/>
      <c r="E10" s="121"/>
      <c r="F10" s="129"/>
    </row>
    <row r="11" spans="2:6" ht="15" x14ac:dyDescent="0.2">
      <c r="B11" s="130"/>
      <c r="C11" s="131"/>
      <c r="D11" s="122"/>
      <c r="E11" s="122"/>
      <c r="F11" s="132"/>
    </row>
    <row r="12" spans="2:6" ht="15" x14ac:dyDescent="0.2">
      <c r="B12" s="130"/>
      <c r="C12" s="131"/>
      <c r="D12" s="122"/>
      <c r="E12" s="122"/>
      <c r="F12" s="132"/>
    </row>
    <row r="13" spans="2:6" ht="15" x14ac:dyDescent="0.2">
      <c r="B13" s="130"/>
      <c r="C13" s="131"/>
      <c r="D13" s="122"/>
      <c r="E13" s="122"/>
      <c r="F13" s="132"/>
    </row>
    <row r="14" spans="2:6" ht="15" x14ac:dyDescent="0.2">
      <c r="B14" s="130"/>
      <c r="C14" s="131"/>
      <c r="D14" s="122"/>
      <c r="E14" s="122"/>
      <c r="F14" s="132"/>
    </row>
    <row r="15" spans="2:6" ht="15" x14ac:dyDescent="0.2">
      <c r="B15" s="130"/>
      <c r="C15" s="131"/>
      <c r="D15" s="122"/>
      <c r="E15" s="122"/>
      <c r="F15" s="132"/>
    </row>
    <row r="16" spans="2:6" ht="15" x14ac:dyDescent="0.2">
      <c r="B16" s="130"/>
      <c r="C16" s="131"/>
      <c r="D16" s="122"/>
      <c r="E16" s="122"/>
      <c r="F16" s="132"/>
    </row>
    <row r="17" spans="2:6" ht="15" x14ac:dyDescent="0.2">
      <c r="B17" s="130"/>
      <c r="C17" s="131"/>
      <c r="D17" s="122"/>
      <c r="E17" s="122"/>
      <c r="F17" s="132"/>
    </row>
    <row r="18" spans="2:6" ht="15" x14ac:dyDescent="0.2">
      <c r="B18" s="130"/>
      <c r="C18" s="131"/>
      <c r="D18" s="122"/>
      <c r="E18" s="122"/>
      <c r="F18" s="132"/>
    </row>
    <row r="19" spans="2:6" ht="15" x14ac:dyDescent="0.2">
      <c r="B19" s="130"/>
      <c r="C19" s="131"/>
      <c r="D19" s="122"/>
      <c r="E19" s="122"/>
      <c r="F19" s="132"/>
    </row>
    <row r="20" spans="2:6" ht="15" x14ac:dyDescent="0.2">
      <c r="B20" s="130"/>
      <c r="C20" s="131"/>
      <c r="D20" s="122"/>
      <c r="E20" s="122"/>
      <c r="F20" s="132"/>
    </row>
    <row r="21" spans="2:6" ht="15" x14ac:dyDescent="0.2">
      <c r="B21" s="130"/>
      <c r="C21" s="131"/>
      <c r="D21" s="122"/>
      <c r="E21" s="122"/>
      <c r="F21" s="132"/>
    </row>
    <row r="22" spans="2:6" ht="15" x14ac:dyDescent="0.2">
      <c r="B22" s="130"/>
      <c r="C22" s="131"/>
      <c r="D22" s="122"/>
      <c r="E22" s="122"/>
      <c r="F22" s="132"/>
    </row>
    <row r="23" spans="2:6" ht="15" x14ac:dyDescent="0.2">
      <c r="B23" s="130"/>
      <c r="C23" s="131"/>
      <c r="D23" s="122"/>
      <c r="E23" s="122"/>
      <c r="F23" s="132"/>
    </row>
    <row r="24" spans="2:6" ht="15" x14ac:dyDescent="0.2">
      <c r="B24" s="130"/>
      <c r="C24" s="131"/>
      <c r="D24" s="122"/>
      <c r="E24" s="122"/>
      <c r="F24" s="132"/>
    </row>
    <row r="25" spans="2:6" ht="15" x14ac:dyDescent="0.2">
      <c r="B25" s="130"/>
      <c r="C25" s="131"/>
      <c r="D25" s="122"/>
      <c r="E25" s="122"/>
      <c r="F25" s="132"/>
    </row>
    <row r="26" spans="2:6" ht="15" x14ac:dyDescent="0.2">
      <c r="B26" s="130"/>
      <c r="C26" s="131"/>
      <c r="D26" s="122"/>
      <c r="E26" s="122"/>
      <c r="F26" s="132"/>
    </row>
    <row r="27" spans="2:6" ht="15" x14ac:dyDescent="0.2">
      <c r="B27" s="130"/>
      <c r="C27" s="131"/>
      <c r="D27" s="122"/>
      <c r="E27" s="122"/>
      <c r="F27" s="132"/>
    </row>
    <row r="28" spans="2:6" ht="15" x14ac:dyDescent="0.2">
      <c r="B28" s="130"/>
      <c r="C28" s="131"/>
      <c r="D28" s="122"/>
      <c r="E28" s="122"/>
      <c r="F28" s="132"/>
    </row>
    <row r="29" spans="2:6" ht="15" x14ac:dyDescent="0.2">
      <c r="B29" s="130"/>
      <c r="C29" s="131"/>
      <c r="D29" s="122"/>
      <c r="E29" s="122"/>
      <c r="F29" s="132"/>
    </row>
    <row r="30" spans="2:6" ht="15" x14ac:dyDescent="0.2">
      <c r="B30" s="130"/>
      <c r="C30" s="131"/>
      <c r="D30" s="122"/>
      <c r="E30" s="122"/>
      <c r="F30" s="132"/>
    </row>
    <row r="31" spans="2:6" ht="15" x14ac:dyDescent="0.2">
      <c r="B31" s="130"/>
      <c r="C31" s="131"/>
      <c r="D31" s="122"/>
      <c r="E31" s="122"/>
      <c r="F31" s="132"/>
    </row>
    <row r="32" spans="2:6" ht="15" x14ac:dyDescent="0.2">
      <c r="B32" s="130"/>
      <c r="C32" s="131"/>
      <c r="D32" s="122"/>
      <c r="E32" s="122"/>
      <c r="F32" s="132"/>
    </row>
    <row r="33" spans="2:6" ht="15" x14ac:dyDescent="0.2">
      <c r="B33" s="130"/>
      <c r="C33" s="131"/>
      <c r="D33" s="122"/>
      <c r="E33" s="122"/>
      <c r="F33" s="132"/>
    </row>
    <row r="34" spans="2:6" ht="15" x14ac:dyDescent="0.2">
      <c r="B34" s="130"/>
      <c r="C34" s="131"/>
      <c r="D34" s="122"/>
      <c r="E34" s="122"/>
      <c r="F34" s="132"/>
    </row>
    <row r="35" spans="2:6" ht="15" x14ac:dyDescent="0.2">
      <c r="B35" s="130"/>
      <c r="C35" s="131"/>
      <c r="D35" s="122"/>
      <c r="E35" s="122"/>
      <c r="F35" s="132"/>
    </row>
    <row r="36" spans="2:6" ht="15" x14ac:dyDescent="0.2">
      <c r="B36" s="130"/>
      <c r="C36" s="131"/>
      <c r="D36" s="122"/>
      <c r="E36" s="122"/>
      <c r="F36" s="132"/>
    </row>
    <row r="37" spans="2:6" ht="15" x14ac:dyDescent="0.2">
      <c r="B37" s="130"/>
      <c r="C37" s="131"/>
      <c r="D37" s="122"/>
      <c r="E37" s="122"/>
      <c r="F37" s="132"/>
    </row>
    <row r="38" spans="2:6" ht="15" x14ac:dyDescent="0.2">
      <c r="B38" s="130"/>
      <c r="C38" s="131"/>
      <c r="D38" s="122"/>
      <c r="E38" s="122"/>
      <c r="F38" s="132"/>
    </row>
    <row r="39" spans="2:6" ht="15" x14ac:dyDescent="0.2">
      <c r="B39" s="130"/>
      <c r="C39" s="131"/>
      <c r="D39" s="122"/>
      <c r="E39" s="122"/>
      <c r="F39" s="132"/>
    </row>
    <row r="40" spans="2:6" ht="15" x14ac:dyDescent="0.2">
      <c r="B40" s="130"/>
      <c r="C40" s="131"/>
      <c r="D40" s="122"/>
      <c r="E40" s="122"/>
      <c r="F40" s="132"/>
    </row>
    <row r="41" spans="2:6" ht="15" x14ac:dyDescent="0.2">
      <c r="B41" s="130"/>
      <c r="C41" s="131"/>
      <c r="D41" s="122"/>
      <c r="E41" s="122"/>
      <c r="F41" s="132"/>
    </row>
    <row r="42" spans="2:6" ht="15" x14ac:dyDescent="0.2">
      <c r="B42" s="130"/>
      <c r="C42" s="131"/>
      <c r="D42" s="122"/>
      <c r="E42" s="122"/>
      <c r="F42" s="132"/>
    </row>
    <row r="43" spans="2:6" ht="15" x14ac:dyDescent="0.2">
      <c r="B43" s="130"/>
      <c r="C43" s="131"/>
      <c r="D43" s="122"/>
      <c r="E43" s="122"/>
      <c r="F43" s="132"/>
    </row>
    <row r="44" spans="2:6" ht="15" x14ac:dyDescent="0.2">
      <c r="B44" s="130"/>
      <c r="C44" s="131"/>
      <c r="D44" s="122"/>
      <c r="E44" s="122"/>
      <c r="F44" s="132"/>
    </row>
    <row r="45" spans="2:6" ht="15" x14ac:dyDescent="0.2">
      <c r="B45" s="130"/>
      <c r="C45" s="131"/>
      <c r="D45" s="122"/>
      <c r="E45" s="122"/>
      <c r="F45" s="132"/>
    </row>
    <row r="46" spans="2:6" ht="15" x14ac:dyDescent="0.2">
      <c r="B46" s="130"/>
      <c r="C46" s="131"/>
      <c r="D46" s="122"/>
      <c r="E46" s="122"/>
      <c r="F46" s="132"/>
    </row>
    <row r="47" spans="2:6" ht="15" x14ac:dyDescent="0.2">
      <c r="B47" s="130"/>
      <c r="C47" s="131"/>
      <c r="D47" s="122"/>
      <c r="E47" s="122"/>
      <c r="F47" s="132"/>
    </row>
    <row r="48" spans="2:6" ht="15" x14ac:dyDescent="0.2">
      <c r="B48" s="130"/>
      <c r="C48" s="131"/>
      <c r="D48" s="122"/>
      <c r="E48" s="122"/>
      <c r="F48" s="132"/>
    </row>
    <row r="49" spans="2:6" ht="15" x14ac:dyDescent="0.2">
      <c r="B49" s="130"/>
      <c r="C49" s="131"/>
      <c r="D49" s="122"/>
      <c r="E49" s="122"/>
      <c r="F49" s="132"/>
    </row>
    <row r="50" spans="2:6" ht="15" x14ac:dyDescent="0.2">
      <c r="B50" s="130"/>
      <c r="C50" s="131"/>
      <c r="D50" s="122"/>
      <c r="E50" s="122"/>
      <c r="F50" s="132"/>
    </row>
    <row r="51" spans="2:6" ht="15" x14ac:dyDescent="0.2">
      <c r="B51" s="130"/>
      <c r="C51" s="131"/>
      <c r="D51" s="122"/>
      <c r="E51" s="122"/>
      <c r="F51" s="132"/>
    </row>
    <row r="52" spans="2:6" ht="15" x14ac:dyDescent="0.2">
      <c r="B52" s="130"/>
      <c r="C52" s="131"/>
      <c r="D52" s="122"/>
      <c r="E52" s="122"/>
      <c r="F52" s="132"/>
    </row>
    <row r="53" spans="2:6" ht="15" x14ac:dyDescent="0.2">
      <c r="B53" s="130"/>
      <c r="C53" s="131"/>
      <c r="D53" s="122"/>
      <c r="E53" s="122"/>
      <c r="F53" s="132"/>
    </row>
    <row r="54" spans="2:6" ht="15" x14ac:dyDescent="0.2">
      <c r="B54" s="130"/>
      <c r="C54" s="131"/>
      <c r="D54" s="122"/>
      <c r="E54" s="122"/>
      <c r="F54" s="132"/>
    </row>
    <row r="55" spans="2:6" ht="15" x14ac:dyDescent="0.2">
      <c r="B55" s="130"/>
      <c r="C55" s="131"/>
      <c r="D55" s="122"/>
      <c r="E55" s="122"/>
      <c r="F55" s="132"/>
    </row>
    <row r="56" spans="2:6" ht="15" x14ac:dyDescent="0.2">
      <c r="B56" s="130"/>
      <c r="C56" s="131"/>
      <c r="D56" s="122"/>
      <c r="E56" s="122"/>
      <c r="F56" s="132"/>
    </row>
    <row r="57" spans="2:6" ht="15" x14ac:dyDescent="0.2">
      <c r="B57" s="130"/>
      <c r="C57" s="131"/>
      <c r="D57" s="122"/>
      <c r="E57" s="122"/>
      <c r="F57" s="132"/>
    </row>
    <row r="58" spans="2:6" ht="15" x14ac:dyDescent="0.2">
      <c r="B58" s="130"/>
      <c r="C58" s="131"/>
      <c r="D58" s="122"/>
      <c r="E58" s="122"/>
      <c r="F58" s="132"/>
    </row>
    <row r="59" spans="2:6" ht="15" x14ac:dyDescent="0.2">
      <c r="B59" s="130"/>
      <c r="C59" s="131"/>
      <c r="D59" s="122"/>
      <c r="E59" s="122"/>
      <c r="F59" s="132"/>
    </row>
    <row r="60" spans="2:6" ht="15" x14ac:dyDescent="0.2">
      <c r="B60" s="130"/>
      <c r="C60" s="131"/>
      <c r="D60" s="122"/>
      <c r="E60" s="122"/>
      <c r="F60" s="132"/>
    </row>
    <row r="61" spans="2:6" ht="15" x14ac:dyDescent="0.2">
      <c r="B61" s="130"/>
      <c r="C61" s="131"/>
      <c r="D61" s="122"/>
      <c r="E61" s="122"/>
      <c r="F61" s="132"/>
    </row>
    <row r="62" spans="2:6" ht="15" x14ac:dyDescent="0.2">
      <c r="B62" s="130"/>
      <c r="C62" s="131"/>
      <c r="D62" s="122"/>
      <c r="E62" s="122"/>
      <c r="F62" s="132"/>
    </row>
    <row r="63" spans="2:6" ht="15" x14ac:dyDescent="0.2">
      <c r="B63" s="130"/>
      <c r="C63" s="131"/>
      <c r="D63" s="122"/>
      <c r="E63" s="122"/>
      <c r="F63" s="132"/>
    </row>
    <row r="64" spans="2:6" ht="15" x14ac:dyDescent="0.2">
      <c r="B64" s="130"/>
      <c r="C64" s="131"/>
      <c r="D64" s="122"/>
      <c r="E64" s="122"/>
      <c r="F64" s="132"/>
    </row>
    <row r="65" spans="2:6" ht="15" x14ac:dyDescent="0.2">
      <c r="B65" s="130"/>
      <c r="C65" s="131"/>
      <c r="D65" s="122"/>
      <c r="E65" s="122"/>
      <c r="F65" s="132"/>
    </row>
    <row r="66" spans="2:6" ht="15" x14ac:dyDescent="0.2">
      <c r="B66" s="130"/>
      <c r="C66" s="131"/>
      <c r="D66" s="122"/>
      <c r="E66" s="122"/>
      <c r="F66" s="132"/>
    </row>
    <row r="67" spans="2:6" ht="15" x14ac:dyDescent="0.2">
      <c r="B67" s="130"/>
      <c r="C67" s="131"/>
      <c r="D67" s="122"/>
      <c r="E67" s="122"/>
      <c r="F67" s="132"/>
    </row>
    <row r="68" spans="2:6" ht="15" x14ac:dyDescent="0.2">
      <c r="B68" s="130"/>
      <c r="C68" s="131"/>
      <c r="D68" s="122"/>
      <c r="E68" s="122"/>
      <c r="F68" s="132"/>
    </row>
    <row r="69" spans="2:6" ht="15" x14ac:dyDescent="0.2">
      <c r="B69" s="130"/>
      <c r="C69" s="131"/>
      <c r="D69" s="122"/>
      <c r="E69" s="122"/>
      <c r="F69" s="132"/>
    </row>
    <row r="70" spans="2:6" ht="15" x14ac:dyDescent="0.2">
      <c r="B70" s="130"/>
      <c r="C70" s="131"/>
      <c r="D70" s="122"/>
      <c r="E70" s="122"/>
      <c r="F70" s="132"/>
    </row>
    <row r="71" spans="2:6" ht="15" x14ac:dyDescent="0.2">
      <c r="B71" s="130"/>
      <c r="C71" s="131"/>
      <c r="D71" s="122"/>
      <c r="E71" s="122"/>
      <c r="F71" s="132"/>
    </row>
    <row r="72" spans="2:6" ht="15" x14ac:dyDescent="0.2">
      <c r="B72" s="130"/>
      <c r="C72" s="131"/>
      <c r="D72" s="122"/>
      <c r="E72" s="122"/>
      <c r="F72" s="132"/>
    </row>
    <row r="73" spans="2:6" ht="15" x14ac:dyDescent="0.2">
      <c r="B73" s="130"/>
      <c r="C73" s="131"/>
      <c r="D73" s="122"/>
      <c r="E73" s="122"/>
      <c r="F73" s="132"/>
    </row>
    <row r="74" spans="2:6" ht="15" x14ac:dyDescent="0.2">
      <c r="B74" s="130"/>
      <c r="C74" s="131"/>
      <c r="D74" s="122"/>
      <c r="E74" s="122"/>
      <c r="F74" s="132"/>
    </row>
    <row r="75" spans="2:6" ht="15" x14ac:dyDescent="0.2">
      <c r="B75" s="130"/>
      <c r="C75" s="131"/>
      <c r="D75" s="122"/>
      <c r="E75" s="122"/>
      <c r="F75" s="132"/>
    </row>
    <row r="76" spans="2:6" ht="15" x14ac:dyDescent="0.2">
      <c r="B76" s="130"/>
      <c r="C76" s="131"/>
      <c r="D76" s="122"/>
      <c r="E76" s="122"/>
      <c r="F76" s="132"/>
    </row>
    <row r="77" spans="2:6" ht="15" x14ac:dyDescent="0.2">
      <c r="B77" s="130"/>
      <c r="C77" s="131"/>
      <c r="D77" s="122"/>
      <c r="E77" s="122"/>
      <c r="F77" s="132"/>
    </row>
    <row r="78" spans="2:6" ht="15" x14ac:dyDescent="0.2">
      <c r="B78" s="130"/>
      <c r="C78" s="131"/>
      <c r="D78" s="122"/>
      <c r="E78" s="122"/>
      <c r="F78" s="132"/>
    </row>
    <row r="79" spans="2:6" ht="15" x14ac:dyDescent="0.2">
      <c r="B79" s="130"/>
      <c r="C79" s="131"/>
      <c r="D79" s="122"/>
      <c r="E79" s="122"/>
      <c r="F79" s="132"/>
    </row>
    <row r="80" spans="2:6" ht="15" x14ac:dyDescent="0.2">
      <c r="B80" s="130"/>
      <c r="C80" s="131"/>
      <c r="D80" s="122"/>
      <c r="E80" s="122"/>
      <c r="F80" s="132"/>
    </row>
    <row r="81" spans="2:6" ht="15" x14ac:dyDescent="0.2">
      <c r="B81" s="130"/>
      <c r="C81" s="131"/>
      <c r="D81" s="122"/>
      <c r="E81" s="122"/>
      <c r="F81" s="132"/>
    </row>
    <row r="82" spans="2:6" ht="15" x14ac:dyDescent="0.2">
      <c r="B82" s="130"/>
      <c r="C82" s="131"/>
      <c r="D82" s="122"/>
      <c r="E82" s="122"/>
      <c r="F82" s="132"/>
    </row>
    <row r="83" spans="2:6" ht="15" x14ac:dyDescent="0.2">
      <c r="B83" s="130"/>
      <c r="C83" s="131"/>
      <c r="D83" s="122"/>
      <c r="E83" s="122"/>
      <c r="F83" s="132"/>
    </row>
    <row r="84" spans="2:6" ht="15" x14ac:dyDescent="0.2">
      <c r="B84" s="130"/>
      <c r="C84" s="131"/>
      <c r="D84" s="122"/>
      <c r="E84" s="122"/>
      <c r="F84" s="132"/>
    </row>
    <row r="85" spans="2:6" ht="15" x14ac:dyDescent="0.2">
      <c r="B85" s="130"/>
      <c r="C85" s="131"/>
      <c r="D85" s="122"/>
      <c r="E85" s="122"/>
      <c r="F85" s="132"/>
    </row>
    <row r="86" spans="2:6" ht="15" x14ac:dyDescent="0.2">
      <c r="B86" s="130"/>
      <c r="C86" s="131"/>
      <c r="D86" s="122"/>
      <c r="E86" s="122"/>
      <c r="F86" s="132"/>
    </row>
    <row r="87" spans="2:6" ht="15" x14ac:dyDescent="0.2">
      <c r="B87" s="130"/>
      <c r="C87" s="131"/>
      <c r="D87" s="122"/>
      <c r="E87" s="122"/>
      <c r="F87" s="132"/>
    </row>
    <row r="88" spans="2:6" ht="15" x14ac:dyDescent="0.2">
      <c r="B88" s="130"/>
      <c r="C88" s="131"/>
      <c r="D88" s="122"/>
      <c r="E88" s="122"/>
      <c r="F88" s="132"/>
    </row>
    <row r="89" spans="2:6" ht="15" x14ac:dyDescent="0.2">
      <c r="B89" s="130"/>
      <c r="C89" s="131"/>
      <c r="D89" s="122"/>
      <c r="E89" s="122"/>
      <c r="F89" s="132"/>
    </row>
    <row r="90" spans="2:6" ht="15" x14ac:dyDescent="0.2">
      <c r="B90" s="130"/>
      <c r="C90" s="131"/>
      <c r="D90" s="122"/>
      <c r="E90" s="122"/>
      <c r="F90" s="132"/>
    </row>
    <row r="91" spans="2:6" ht="15" x14ac:dyDescent="0.2">
      <c r="B91" s="130"/>
      <c r="C91" s="131"/>
      <c r="D91" s="122"/>
      <c r="E91" s="122"/>
      <c r="F91" s="132"/>
    </row>
    <row r="92" spans="2:6" ht="15" x14ac:dyDescent="0.2">
      <c r="B92" s="130"/>
      <c r="C92" s="131"/>
      <c r="D92" s="122"/>
      <c r="E92" s="122"/>
      <c r="F92" s="132"/>
    </row>
    <row r="93" spans="2:6" ht="15" x14ac:dyDescent="0.2">
      <c r="B93" s="130"/>
      <c r="C93" s="131"/>
      <c r="D93" s="122"/>
      <c r="E93" s="122"/>
      <c r="F93" s="132"/>
    </row>
    <row r="94" spans="2:6" ht="15" x14ac:dyDescent="0.2">
      <c r="B94" s="130"/>
      <c r="C94" s="131"/>
      <c r="D94" s="122"/>
      <c r="E94" s="122"/>
      <c r="F94" s="132"/>
    </row>
    <row r="95" spans="2:6" ht="15" x14ac:dyDescent="0.2">
      <c r="B95" s="130"/>
      <c r="C95" s="131"/>
      <c r="D95" s="122"/>
      <c r="E95" s="122"/>
      <c r="F95" s="132"/>
    </row>
    <row r="96" spans="2:6" ht="15" x14ac:dyDescent="0.2">
      <c r="B96" s="130"/>
      <c r="C96" s="131"/>
      <c r="D96" s="122"/>
      <c r="E96" s="122"/>
      <c r="F96" s="132"/>
    </row>
    <row r="97" spans="2:6" ht="15" x14ac:dyDescent="0.2">
      <c r="B97" s="130"/>
      <c r="C97" s="131"/>
      <c r="D97" s="122"/>
      <c r="E97" s="122"/>
      <c r="F97" s="132"/>
    </row>
    <row r="98" spans="2:6" ht="15" x14ac:dyDescent="0.2">
      <c r="B98" s="130"/>
      <c r="C98" s="131"/>
      <c r="D98" s="122"/>
      <c r="E98" s="122"/>
      <c r="F98" s="132"/>
    </row>
    <row r="99" spans="2:6" ht="15" x14ac:dyDescent="0.2">
      <c r="B99" s="130"/>
      <c r="C99" s="131"/>
      <c r="D99" s="122"/>
      <c r="E99" s="122"/>
      <c r="F99" s="132"/>
    </row>
    <row r="100" spans="2:6" ht="15" x14ac:dyDescent="0.2">
      <c r="B100" s="130"/>
      <c r="C100" s="131"/>
      <c r="D100" s="122"/>
      <c r="E100" s="122"/>
      <c r="F100" s="132"/>
    </row>
    <row r="101" spans="2:6" ht="15" x14ac:dyDescent="0.2">
      <c r="B101" s="130"/>
      <c r="C101" s="131"/>
      <c r="D101" s="122"/>
      <c r="E101" s="122"/>
      <c r="F101" s="132"/>
    </row>
    <row r="102" spans="2:6" ht="15" x14ac:dyDescent="0.2">
      <c r="B102" s="130"/>
      <c r="C102" s="131"/>
      <c r="D102" s="122"/>
      <c r="E102" s="122"/>
      <c r="F102" s="132"/>
    </row>
    <row r="103" spans="2:6" ht="15" x14ac:dyDescent="0.2">
      <c r="B103" s="130"/>
      <c r="C103" s="131"/>
      <c r="D103" s="122"/>
      <c r="E103" s="122"/>
      <c r="F103" s="132"/>
    </row>
    <row r="104" spans="2:6" ht="15" x14ac:dyDescent="0.2">
      <c r="B104" s="130"/>
      <c r="C104" s="131"/>
      <c r="D104" s="122"/>
      <c r="E104" s="122"/>
      <c r="F104" s="132"/>
    </row>
    <row r="105" spans="2:6" ht="15" x14ac:dyDescent="0.2">
      <c r="B105" s="130"/>
      <c r="C105" s="131"/>
      <c r="D105" s="122"/>
      <c r="E105" s="122"/>
      <c r="F105" s="132"/>
    </row>
    <row r="106" spans="2:6" ht="15" x14ac:dyDescent="0.2">
      <c r="B106" s="130"/>
      <c r="C106" s="131"/>
      <c r="D106" s="122"/>
      <c r="E106" s="122"/>
      <c r="F106" s="132"/>
    </row>
    <row r="107" spans="2:6" ht="15" x14ac:dyDescent="0.2">
      <c r="B107" s="130"/>
      <c r="C107" s="131"/>
      <c r="D107" s="122"/>
      <c r="E107" s="122"/>
      <c r="F107" s="132"/>
    </row>
    <row r="108" spans="2:6" ht="15" x14ac:dyDescent="0.2">
      <c r="B108" s="130"/>
      <c r="C108" s="131"/>
      <c r="D108" s="122"/>
      <c r="E108" s="122"/>
      <c r="F108" s="132"/>
    </row>
    <row r="109" spans="2:6" ht="15" x14ac:dyDescent="0.2">
      <c r="B109" s="130"/>
      <c r="C109" s="131"/>
      <c r="D109" s="122"/>
      <c r="E109" s="122"/>
      <c r="F109" s="132"/>
    </row>
    <row r="110" spans="2:6" ht="15" x14ac:dyDescent="0.2">
      <c r="B110" s="130"/>
      <c r="C110" s="131"/>
      <c r="D110" s="122"/>
      <c r="E110" s="122"/>
      <c r="F110" s="132"/>
    </row>
    <row r="111" spans="2:6" ht="15" x14ac:dyDescent="0.2">
      <c r="B111" s="130"/>
      <c r="C111" s="131"/>
      <c r="D111" s="122"/>
      <c r="E111" s="122"/>
      <c r="F111" s="132"/>
    </row>
    <row r="112" spans="2:6" ht="15" x14ac:dyDescent="0.2">
      <c r="B112" s="130"/>
      <c r="C112" s="131"/>
      <c r="D112" s="122"/>
      <c r="E112" s="122"/>
      <c r="F112" s="132"/>
    </row>
    <row r="113" spans="2:6" ht="15" x14ac:dyDescent="0.2">
      <c r="B113" s="130"/>
      <c r="C113" s="131"/>
      <c r="D113" s="122"/>
      <c r="E113" s="122"/>
      <c r="F113" s="132"/>
    </row>
    <row r="114" spans="2:6" ht="15" x14ac:dyDescent="0.2">
      <c r="B114" s="130"/>
      <c r="C114" s="131"/>
      <c r="D114" s="122"/>
      <c r="E114" s="122"/>
      <c r="F114" s="132"/>
    </row>
    <row r="115" spans="2:6" ht="15" x14ac:dyDescent="0.2">
      <c r="B115" s="130"/>
      <c r="C115" s="131"/>
      <c r="D115" s="122"/>
      <c r="E115" s="122"/>
      <c r="F115" s="132"/>
    </row>
    <row r="116" spans="2:6" ht="15" x14ac:dyDescent="0.2">
      <c r="B116" s="130"/>
      <c r="C116" s="131"/>
      <c r="D116" s="122"/>
      <c r="E116" s="122"/>
      <c r="F116" s="132"/>
    </row>
    <row r="117" spans="2:6" ht="15" x14ac:dyDescent="0.2">
      <c r="B117" s="130"/>
      <c r="C117" s="131"/>
      <c r="D117" s="122"/>
      <c r="E117" s="122"/>
      <c r="F117" s="132"/>
    </row>
    <row r="118" spans="2:6" ht="15" x14ac:dyDescent="0.2">
      <c r="B118" s="130"/>
      <c r="C118" s="131"/>
      <c r="D118" s="122"/>
      <c r="E118" s="122"/>
      <c r="F118" s="132"/>
    </row>
    <row r="119" spans="2:6" ht="15" x14ac:dyDescent="0.2">
      <c r="B119" s="130"/>
      <c r="C119" s="131"/>
      <c r="D119" s="122"/>
      <c r="E119" s="122"/>
      <c r="F119" s="132"/>
    </row>
    <row r="120" spans="2:6" ht="15" x14ac:dyDescent="0.2">
      <c r="B120" s="130"/>
      <c r="C120" s="131"/>
      <c r="D120" s="122"/>
      <c r="E120" s="122"/>
      <c r="F120" s="132"/>
    </row>
    <row r="121" spans="2:6" ht="15" x14ac:dyDescent="0.2">
      <c r="B121" s="130"/>
      <c r="C121" s="131"/>
      <c r="D121" s="122"/>
      <c r="E121" s="122"/>
      <c r="F121" s="132"/>
    </row>
    <row r="122" spans="2:6" ht="15" x14ac:dyDescent="0.2">
      <c r="B122" s="130"/>
      <c r="C122" s="131"/>
      <c r="D122" s="122"/>
      <c r="E122" s="122"/>
      <c r="F122" s="132"/>
    </row>
    <row r="123" spans="2:6" ht="15" x14ac:dyDescent="0.2">
      <c r="B123" s="130"/>
      <c r="C123" s="131"/>
      <c r="D123" s="122"/>
      <c r="E123" s="122"/>
      <c r="F123" s="132"/>
    </row>
    <row r="124" spans="2:6" ht="15" x14ac:dyDescent="0.2">
      <c r="B124" s="130"/>
      <c r="C124" s="131"/>
      <c r="D124" s="122"/>
      <c r="E124" s="122"/>
      <c r="F124" s="132"/>
    </row>
    <row r="125" spans="2:6" ht="15" x14ac:dyDescent="0.2">
      <c r="B125" s="130"/>
      <c r="C125" s="131"/>
      <c r="D125" s="122"/>
      <c r="E125" s="122"/>
      <c r="F125" s="132"/>
    </row>
    <row r="126" spans="2:6" ht="15" x14ac:dyDescent="0.2">
      <c r="B126" s="130"/>
      <c r="C126" s="131"/>
      <c r="D126" s="122"/>
      <c r="E126" s="122"/>
      <c r="F126" s="132"/>
    </row>
    <row r="127" spans="2:6" ht="15" x14ac:dyDescent="0.2">
      <c r="B127" s="130"/>
      <c r="C127" s="131"/>
      <c r="D127" s="122"/>
      <c r="E127" s="122"/>
      <c r="F127" s="132"/>
    </row>
    <row r="128" spans="2:6" ht="15" x14ac:dyDescent="0.2">
      <c r="B128" s="130"/>
      <c r="C128" s="131"/>
      <c r="D128" s="122"/>
      <c r="E128" s="122"/>
      <c r="F128" s="132"/>
    </row>
    <row r="129" spans="2:6" ht="15" x14ac:dyDescent="0.2">
      <c r="B129" s="130"/>
      <c r="C129" s="131"/>
      <c r="D129" s="122"/>
      <c r="E129" s="122"/>
      <c r="F129" s="132"/>
    </row>
    <row r="130" spans="2:6" ht="15" x14ac:dyDescent="0.2">
      <c r="B130" s="130"/>
      <c r="C130" s="131"/>
      <c r="D130" s="122"/>
      <c r="E130" s="122"/>
      <c r="F130" s="132"/>
    </row>
    <row r="131" spans="2:6" ht="15" x14ac:dyDescent="0.2">
      <c r="B131" s="130"/>
      <c r="C131" s="131"/>
      <c r="D131" s="122"/>
      <c r="E131" s="122"/>
      <c r="F131" s="132"/>
    </row>
    <row r="132" spans="2:6" ht="15" x14ac:dyDescent="0.2">
      <c r="B132" s="130"/>
      <c r="C132" s="131"/>
      <c r="D132" s="122"/>
      <c r="E132" s="122"/>
      <c r="F132" s="132"/>
    </row>
    <row r="133" spans="2:6" ht="15" x14ac:dyDescent="0.2">
      <c r="B133" s="130"/>
      <c r="C133" s="131"/>
      <c r="D133" s="122"/>
      <c r="E133" s="122"/>
      <c r="F133" s="132"/>
    </row>
    <row r="134" spans="2:6" ht="15" x14ac:dyDescent="0.2">
      <c r="B134" s="130"/>
      <c r="C134" s="131"/>
      <c r="D134" s="122"/>
      <c r="E134" s="122"/>
      <c r="F134" s="132"/>
    </row>
    <row r="135" spans="2:6" ht="15" x14ac:dyDescent="0.2">
      <c r="B135" s="130"/>
      <c r="C135" s="131"/>
      <c r="D135" s="122"/>
      <c r="E135" s="122"/>
      <c r="F135" s="132"/>
    </row>
    <row r="136" spans="2:6" ht="15" x14ac:dyDescent="0.2">
      <c r="B136" s="130"/>
      <c r="C136" s="131"/>
      <c r="D136" s="122"/>
      <c r="E136" s="122"/>
      <c r="F136" s="132"/>
    </row>
    <row r="137" spans="2:6" ht="15" x14ac:dyDescent="0.2">
      <c r="B137" s="130"/>
      <c r="C137" s="131"/>
      <c r="D137" s="122"/>
      <c r="E137" s="122"/>
      <c r="F137" s="132"/>
    </row>
    <row r="138" spans="2:6" ht="15" x14ac:dyDescent="0.2">
      <c r="B138" s="130"/>
      <c r="C138" s="131"/>
      <c r="D138" s="122"/>
      <c r="E138" s="122"/>
      <c r="F138" s="132"/>
    </row>
    <row r="139" spans="2:6" ht="15" x14ac:dyDescent="0.2">
      <c r="B139" s="130"/>
      <c r="C139" s="131"/>
      <c r="D139" s="122"/>
      <c r="E139" s="122"/>
      <c r="F139" s="132"/>
    </row>
    <row r="140" spans="2:6" ht="15" x14ac:dyDescent="0.2">
      <c r="B140" s="130"/>
      <c r="C140" s="131"/>
      <c r="D140" s="122"/>
      <c r="E140" s="122"/>
      <c r="F140" s="132"/>
    </row>
    <row r="141" spans="2:6" ht="15" x14ac:dyDescent="0.2">
      <c r="B141" s="130"/>
      <c r="C141" s="131"/>
      <c r="D141" s="122"/>
      <c r="E141" s="122"/>
      <c r="F141" s="132"/>
    </row>
    <row r="142" spans="2:6" ht="15" x14ac:dyDescent="0.2">
      <c r="B142" s="130"/>
      <c r="C142" s="131"/>
      <c r="D142" s="122"/>
      <c r="E142" s="122"/>
      <c r="F142" s="132"/>
    </row>
    <row r="143" spans="2:6" ht="15" x14ac:dyDescent="0.2">
      <c r="B143" s="130"/>
      <c r="C143" s="131"/>
      <c r="D143" s="122"/>
      <c r="E143" s="122"/>
      <c r="F143" s="132"/>
    </row>
    <row r="144" spans="2:6" ht="15" x14ac:dyDescent="0.2">
      <c r="B144" s="130"/>
      <c r="C144" s="131"/>
      <c r="D144" s="122"/>
      <c r="E144" s="122"/>
      <c r="F144" s="132"/>
    </row>
    <row r="145" spans="2:6" ht="15" x14ac:dyDescent="0.2">
      <c r="B145" s="130"/>
      <c r="C145" s="131"/>
      <c r="D145" s="122"/>
      <c r="E145" s="122"/>
      <c r="F145" s="132"/>
    </row>
    <row r="146" spans="2:6" ht="15" x14ac:dyDescent="0.2">
      <c r="B146" s="130"/>
      <c r="C146" s="131"/>
      <c r="D146" s="122"/>
      <c r="E146" s="122"/>
      <c r="F146" s="132"/>
    </row>
    <row r="147" spans="2:6" ht="15" x14ac:dyDescent="0.2">
      <c r="B147" s="130"/>
      <c r="C147" s="131"/>
      <c r="D147" s="122"/>
      <c r="E147" s="122"/>
      <c r="F147" s="132"/>
    </row>
    <row r="148" spans="2:6" ht="15" x14ac:dyDescent="0.2">
      <c r="B148" s="130"/>
      <c r="C148" s="131"/>
      <c r="D148" s="122"/>
      <c r="E148" s="122"/>
      <c r="F148" s="132"/>
    </row>
    <row r="149" spans="2:6" ht="15" x14ac:dyDescent="0.2">
      <c r="B149" s="130"/>
      <c r="C149" s="131"/>
      <c r="D149" s="122"/>
      <c r="E149" s="122"/>
      <c r="F149" s="132"/>
    </row>
    <row r="150" spans="2:6" ht="15" x14ac:dyDescent="0.2">
      <c r="B150" s="130"/>
      <c r="C150" s="131"/>
      <c r="D150" s="122"/>
      <c r="E150" s="122"/>
      <c r="F150" s="132"/>
    </row>
    <row r="151" spans="2:6" ht="15" x14ac:dyDescent="0.2">
      <c r="B151" s="130"/>
      <c r="C151" s="131"/>
      <c r="D151" s="122"/>
      <c r="E151" s="122"/>
      <c r="F151" s="132"/>
    </row>
    <row r="152" spans="2:6" ht="15" x14ac:dyDescent="0.2">
      <c r="B152" s="130"/>
      <c r="C152" s="131"/>
      <c r="D152" s="122"/>
      <c r="E152" s="122"/>
      <c r="F152" s="132"/>
    </row>
    <row r="153" spans="2:6" ht="15" x14ac:dyDescent="0.2">
      <c r="B153" s="130"/>
      <c r="C153" s="131"/>
      <c r="D153" s="122"/>
      <c r="E153" s="122"/>
      <c r="F153" s="132"/>
    </row>
    <row r="154" spans="2:6" ht="15" x14ac:dyDescent="0.2">
      <c r="B154" s="130"/>
      <c r="C154" s="131"/>
      <c r="D154" s="122"/>
      <c r="E154" s="122"/>
      <c r="F154" s="132"/>
    </row>
    <row r="155" spans="2:6" ht="15" x14ac:dyDescent="0.2">
      <c r="B155" s="130"/>
      <c r="C155" s="131"/>
      <c r="D155" s="122"/>
      <c r="E155" s="122"/>
      <c r="F155" s="132"/>
    </row>
    <row r="156" spans="2:6" ht="15" x14ac:dyDescent="0.2">
      <c r="B156" s="130"/>
      <c r="C156" s="131"/>
      <c r="D156" s="122"/>
      <c r="E156" s="122"/>
      <c r="F156" s="132"/>
    </row>
    <row r="157" spans="2:6" ht="15" x14ac:dyDescent="0.2">
      <c r="B157" s="130"/>
      <c r="C157" s="131"/>
      <c r="D157" s="122"/>
      <c r="E157" s="122"/>
      <c r="F157" s="132"/>
    </row>
    <row r="158" spans="2:6" ht="15" x14ac:dyDescent="0.2">
      <c r="B158" s="130"/>
      <c r="C158" s="131"/>
      <c r="D158" s="122"/>
      <c r="E158" s="122"/>
      <c r="F158" s="132"/>
    </row>
    <row r="159" spans="2:6" ht="15" x14ac:dyDescent="0.2">
      <c r="B159" s="130"/>
      <c r="C159" s="131"/>
      <c r="D159" s="122"/>
      <c r="E159" s="122"/>
      <c r="F159" s="132"/>
    </row>
    <row r="160" spans="2:6" ht="15" x14ac:dyDescent="0.2">
      <c r="B160" s="130"/>
      <c r="C160" s="131"/>
      <c r="D160" s="122"/>
      <c r="E160" s="122"/>
      <c r="F160" s="132"/>
    </row>
    <row r="161" spans="2:6" ht="15" x14ac:dyDescent="0.2">
      <c r="B161" s="130"/>
      <c r="C161" s="131"/>
      <c r="D161" s="122"/>
      <c r="E161" s="122"/>
      <c r="F161" s="132"/>
    </row>
    <row r="162" spans="2:6" ht="15" x14ac:dyDescent="0.2">
      <c r="B162" s="130"/>
      <c r="C162" s="131"/>
      <c r="D162" s="122"/>
      <c r="E162" s="122"/>
      <c r="F162" s="132"/>
    </row>
    <row r="163" spans="2:6" ht="15" x14ac:dyDescent="0.2">
      <c r="B163" s="130"/>
      <c r="C163" s="131"/>
      <c r="D163" s="122"/>
      <c r="E163" s="122"/>
      <c r="F163" s="132"/>
    </row>
    <row r="164" spans="2:6" ht="15" x14ac:dyDescent="0.2">
      <c r="B164" s="130"/>
      <c r="C164" s="131"/>
      <c r="D164" s="122"/>
      <c r="E164" s="122"/>
      <c r="F164" s="132"/>
    </row>
    <row r="165" spans="2:6" ht="15" x14ac:dyDescent="0.2">
      <c r="B165" s="130"/>
      <c r="C165" s="131"/>
      <c r="D165" s="122"/>
      <c r="E165" s="122"/>
      <c r="F165" s="132"/>
    </row>
    <row r="166" spans="2:6" ht="15" x14ac:dyDescent="0.2">
      <c r="B166" s="130"/>
      <c r="C166" s="131"/>
      <c r="D166" s="122"/>
      <c r="E166" s="122"/>
      <c r="F166" s="132"/>
    </row>
    <row r="167" spans="2:6" ht="15" x14ac:dyDescent="0.2">
      <c r="B167" s="130"/>
      <c r="C167" s="131"/>
      <c r="D167" s="122"/>
      <c r="E167" s="122"/>
      <c r="F167" s="132"/>
    </row>
    <row r="168" spans="2:6" ht="15" x14ac:dyDescent="0.2">
      <c r="B168" s="130"/>
      <c r="C168" s="131"/>
      <c r="D168" s="122"/>
      <c r="E168" s="122"/>
      <c r="F168" s="132"/>
    </row>
    <row r="169" spans="2:6" ht="15" x14ac:dyDescent="0.2">
      <c r="B169" s="130"/>
      <c r="C169" s="131"/>
      <c r="D169" s="122"/>
      <c r="E169" s="122"/>
      <c r="F169" s="132"/>
    </row>
    <row r="170" spans="2:6" ht="15" x14ac:dyDescent="0.2">
      <c r="B170" s="130"/>
      <c r="C170" s="131"/>
      <c r="D170" s="122"/>
      <c r="E170" s="122"/>
      <c r="F170" s="132"/>
    </row>
    <row r="171" spans="2:6" ht="15" x14ac:dyDescent="0.2">
      <c r="B171" s="130"/>
      <c r="C171" s="131"/>
      <c r="D171" s="122"/>
      <c r="E171" s="122"/>
      <c r="F171" s="132"/>
    </row>
    <row r="172" spans="2:6" ht="15" x14ac:dyDescent="0.2">
      <c r="B172" s="130"/>
      <c r="C172" s="131"/>
      <c r="D172" s="122"/>
      <c r="E172" s="122"/>
      <c r="F172" s="132"/>
    </row>
    <row r="173" spans="2:6" ht="15" x14ac:dyDescent="0.2">
      <c r="B173" s="130"/>
      <c r="C173" s="131"/>
      <c r="D173" s="122"/>
      <c r="E173" s="122"/>
      <c r="F173" s="132"/>
    </row>
    <row r="174" spans="2:6" ht="15" x14ac:dyDescent="0.2">
      <c r="B174" s="130"/>
      <c r="C174" s="131"/>
      <c r="D174" s="122"/>
      <c r="E174" s="122"/>
      <c r="F174" s="132"/>
    </row>
    <row r="175" spans="2:6" ht="15" x14ac:dyDescent="0.2">
      <c r="B175" s="130"/>
      <c r="C175" s="131"/>
      <c r="D175" s="122"/>
      <c r="E175" s="122"/>
      <c r="F175" s="132"/>
    </row>
    <row r="176" spans="2:6" ht="15" x14ac:dyDescent="0.2">
      <c r="B176" s="130"/>
      <c r="C176" s="131"/>
      <c r="D176" s="122"/>
      <c r="E176" s="122"/>
      <c r="F176" s="132"/>
    </row>
    <row r="177" spans="2:6" ht="15" x14ac:dyDescent="0.2">
      <c r="B177" s="130"/>
      <c r="C177" s="131"/>
      <c r="D177" s="122"/>
      <c r="E177" s="122"/>
      <c r="F177" s="132"/>
    </row>
    <row r="178" spans="2:6" ht="15" x14ac:dyDescent="0.2">
      <c r="B178" s="130"/>
      <c r="C178" s="131"/>
      <c r="D178" s="122"/>
      <c r="E178" s="122"/>
      <c r="F178" s="132"/>
    </row>
    <row r="179" spans="2:6" ht="15" x14ac:dyDescent="0.2">
      <c r="B179" s="130"/>
      <c r="C179" s="131"/>
      <c r="D179" s="122"/>
      <c r="E179" s="122"/>
      <c r="F179" s="132"/>
    </row>
    <row r="180" spans="2:6" ht="15" x14ac:dyDescent="0.2">
      <c r="B180" s="130"/>
      <c r="C180" s="131"/>
      <c r="D180" s="122"/>
      <c r="E180" s="122"/>
      <c r="F180" s="132"/>
    </row>
    <row r="181" spans="2:6" ht="15" x14ac:dyDescent="0.2">
      <c r="B181" s="130"/>
      <c r="C181" s="131"/>
      <c r="D181" s="122"/>
      <c r="E181" s="122"/>
      <c r="F181" s="132"/>
    </row>
    <row r="182" spans="2:6" ht="15" x14ac:dyDescent="0.2">
      <c r="B182" s="130"/>
      <c r="C182" s="131"/>
      <c r="D182" s="122"/>
      <c r="E182" s="122"/>
      <c r="F182" s="132"/>
    </row>
    <row r="183" spans="2:6" ht="15" x14ac:dyDescent="0.2">
      <c r="B183" s="130"/>
      <c r="C183" s="131"/>
      <c r="D183" s="122"/>
      <c r="E183" s="122"/>
      <c r="F183" s="132"/>
    </row>
    <row r="184" spans="2:6" ht="15" x14ac:dyDescent="0.2">
      <c r="B184" s="130"/>
      <c r="C184" s="131"/>
      <c r="D184" s="122"/>
      <c r="E184" s="122"/>
      <c r="F184" s="132"/>
    </row>
    <row r="185" spans="2:6" ht="15" x14ac:dyDescent="0.2">
      <c r="B185" s="130"/>
      <c r="C185" s="131"/>
      <c r="D185" s="122"/>
      <c r="E185" s="122"/>
      <c r="F185" s="132"/>
    </row>
    <row r="186" spans="2:6" ht="15" x14ac:dyDescent="0.2">
      <c r="B186" s="130"/>
      <c r="C186" s="131"/>
      <c r="D186" s="122"/>
      <c r="E186" s="122"/>
      <c r="F186" s="132"/>
    </row>
    <row r="187" spans="2:6" ht="15" x14ac:dyDescent="0.2">
      <c r="B187" s="130"/>
      <c r="C187" s="131"/>
      <c r="D187" s="122"/>
      <c r="E187" s="122"/>
      <c r="F187" s="132"/>
    </row>
    <row r="188" spans="2:6" ht="15" x14ac:dyDescent="0.2">
      <c r="B188" s="130"/>
      <c r="C188" s="131"/>
      <c r="D188" s="122"/>
      <c r="E188" s="122"/>
      <c r="F188" s="132"/>
    </row>
    <row r="189" spans="2:6" ht="15.75" thickBot="1" x14ac:dyDescent="0.25">
      <c r="B189" s="133"/>
      <c r="C189" s="134"/>
      <c r="D189" s="122"/>
      <c r="E189" s="125"/>
      <c r="F189" s="135"/>
    </row>
    <row r="190" spans="2:6" ht="15.75" thickBot="1" x14ac:dyDescent="0.25">
      <c r="B190" s="58" t="s">
        <v>1</v>
      </c>
      <c r="C190" s="59">
        <f>SUM(C10:C189)</f>
        <v>0</v>
      </c>
      <c r="D190" s="60"/>
      <c r="E190" s="60"/>
      <c r="F190" s="61"/>
    </row>
    <row r="191" spans="2:6" ht="11.25" thickTop="1" x14ac:dyDescent="0.2"/>
  </sheetData>
  <dataValidations count="2">
    <dataValidation type="list" allowBlank="1" showInputMessage="1" prompt="Select member name ONLY for income from Chapter dues" sqref="E10" xr:uid="{354F4522-D8ED-4954-9AA7-5FCE7751582F}">
      <formula1>MemberName</formula1>
    </dataValidation>
    <dataValidation type="list" allowBlank="1" sqref="E11:E189" xr:uid="{D21385E6-3D2D-4854-928C-2AF50773A0B9}">
      <formula1>MemberName</formula1>
    </dataValidation>
  </dataValidations>
  <printOptions horizontalCentered="1"/>
  <pageMargins left="0.5" right="0.5" top="1" bottom="0.5" header="0.25" footer="0.25"/>
  <pageSetup fitToHeight="20" orientation="landscape" errors="blank" r:id="rId1"/>
  <headerFooter scaleWithDoc="0" alignWithMargins="0">
    <oddHeader>&amp;C&amp;"Verdana,Bold"&amp;11&amp;F
&amp;14&amp;A</oddHeader>
    <oddFooter>&amp;C&amp;"Verdana,Regular"&amp;8Page &amp;P of &amp;N</oddFooter>
  </headerFooter>
  <drawing r:id="rId2"/>
  <extLst>
    <ext xmlns:x14="http://schemas.microsoft.com/office/spreadsheetml/2009/9/main" uri="{CCE6A557-97BC-4b89-ADB6-D9C93CAAB3DF}">
      <x14:dataValidations xmlns:xm="http://schemas.microsoft.com/office/excel/2006/main" count="1">
        <x14:dataValidation type="list" xr:uid="{B959D7A1-34AD-4990-89E7-4155573B3E4F}">
          <x14:formula1>
            <xm:f>Resources!$B$3:$B$12</xm:f>
          </x14:formula1>
          <xm:sqref>D10:D189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CA72-3C3B-4380-B59C-E7CBE13D0A74}">
  <dimension ref="B1:G205"/>
  <sheetViews>
    <sheetView showGridLines="0" zoomScale="80" zoomScaleNormal="80" workbookViewId="0">
      <selection activeCell="B8" sqref="B8"/>
    </sheetView>
  </sheetViews>
  <sheetFormatPr defaultRowHeight="12.75" x14ac:dyDescent="0.2"/>
  <cols>
    <col min="1" max="1" width="2.7109375" style="26" customWidth="1"/>
    <col min="2" max="2" width="16.7109375" style="27" customWidth="1"/>
    <col min="3" max="3" width="16.7109375" style="28" customWidth="1"/>
    <col min="4" max="4" width="24.85546875" customWidth="1"/>
    <col min="5" max="5" width="45.7109375" style="26" customWidth="1"/>
    <col min="6" max="6" width="16.7109375" style="26" customWidth="1"/>
    <col min="7" max="7" width="60.7109375" style="29" customWidth="1"/>
    <col min="8" max="15" width="9.140625" style="26"/>
    <col min="16" max="16" width="37" style="26" customWidth="1"/>
    <col min="17" max="16384" width="9.140625" style="26"/>
  </cols>
  <sheetData>
    <row r="1" spans="2:7" ht="15" customHeight="1" x14ac:dyDescent="0.2"/>
    <row r="2" spans="2:7" ht="15" customHeight="1" x14ac:dyDescent="0.2"/>
    <row r="3" spans="2:7" ht="15" customHeight="1" x14ac:dyDescent="0.2"/>
    <row r="4" spans="2:7" ht="15" customHeight="1" x14ac:dyDescent="0.2"/>
    <row r="5" spans="2:7" ht="15" customHeight="1" x14ac:dyDescent="0.2"/>
    <row r="6" spans="2:7" ht="15" customHeight="1" x14ac:dyDescent="0.2"/>
    <row r="7" spans="2:7" ht="15" customHeight="1" x14ac:dyDescent="0.2"/>
    <row r="8" spans="2:7" ht="15" customHeight="1" x14ac:dyDescent="0.2"/>
    <row r="9" spans="2:7" s="25" customFormat="1" ht="15" customHeight="1" x14ac:dyDescent="0.2">
      <c r="B9" s="65" t="s">
        <v>6</v>
      </c>
      <c r="C9" s="66" t="s">
        <v>10</v>
      </c>
      <c r="D9" s="330" t="s">
        <v>209</v>
      </c>
      <c r="E9" s="66" t="s">
        <v>187</v>
      </c>
      <c r="F9" s="67" t="s">
        <v>0</v>
      </c>
      <c r="G9" s="64" t="s">
        <v>7</v>
      </c>
    </row>
    <row r="10" spans="2:7" ht="15" x14ac:dyDescent="0.2">
      <c r="B10" s="127"/>
      <c r="C10" s="136"/>
      <c r="D10" s="332"/>
      <c r="E10" s="121"/>
      <c r="F10" s="123"/>
      <c r="G10" s="129"/>
    </row>
    <row r="11" spans="2:7" ht="15" x14ac:dyDescent="0.2">
      <c r="B11" s="130"/>
      <c r="C11" s="137"/>
      <c r="D11" s="357"/>
      <c r="E11" s="121"/>
      <c r="F11" s="124"/>
      <c r="G11" s="132"/>
    </row>
    <row r="12" spans="2:7" ht="15" x14ac:dyDescent="0.2">
      <c r="B12" s="130"/>
      <c r="C12" s="137"/>
      <c r="D12" s="357"/>
      <c r="E12" s="121"/>
      <c r="F12" s="124"/>
      <c r="G12" s="132"/>
    </row>
    <row r="13" spans="2:7" ht="15" x14ac:dyDescent="0.2">
      <c r="B13" s="130"/>
      <c r="C13" s="137"/>
      <c r="D13" s="357"/>
      <c r="E13" s="121"/>
      <c r="F13" s="124"/>
      <c r="G13" s="132"/>
    </row>
    <row r="14" spans="2:7" ht="15" x14ac:dyDescent="0.2">
      <c r="B14" s="130"/>
      <c r="C14" s="137"/>
      <c r="D14" s="357"/>
      <c r="E14" s="121"/>
      <c r="F14" s="124"/>
      <c r="G14" s="132"/>
    </row>
    <row r="15" spans="2:7" ht="15" x14ac:dyDescent="0.2">
      <c r="B15" s="130"/>
      <c r="C15" s="137"/>
      <c r="D15" s="357"/>
      <c r="E15" s="121"/>
      <c r="F15" s="124"/>
      <c r="G15" s="132"/>
    </row>
    <row r="16" spans="2:7" ht="15" x14ac:dyDescent="0.2">
      <c r="B16" s="130"/>
      <c r="C16" s="137"/>
      <c r="D16" s="357"/>
      <c r="E16" s="121"/>
      <c r="F16" s="124"/>
      <c r="G16" s="132"/>
    </row>
    <row r="17" spans="2:7" ht="15" x14ac:dyDescent="0.2">
      <c r="B17" s="130"/>
      <c r="C17" s="137"/>
      <c r="D17" s="357"/>
      <c r="E17" s="121"/>
      <c r="F17" s="124"/>
      <c r="G17" s="132"/>
    </row>
    <row r="18" spans="2:7" ht="15" x14ac:dyDescent="0.2">
      <c r="B18" s="130"/>
      <c r="C18" s="137"/>
      <c r="D18" s="357"/>
      <c r="E18" s="121"/>
      <c r="F18" s="124"/>
      <c r="G18" s="132"/>
    </row>
    <row r="19" spans="2:7" ht="15" x14ac:dyDescent="0.2">
      <c r="B19" s="130"/>
      <c r="C19" s="137"/>
      <c r="D19" s="357"/>
      <c r="E19" s="121"/>
      <c r="F19" s="124"/>
      <c r="G19" s="132"/>
    </row>
    <row r="20" spans="2:7" ht="15" x14ac:dyDescent="0.2">
      <c r="B20" s="130"/>
      <c r="C20" s="137"/>
      <c r="D20" s="357"/>
      <c r="E20" s="121"/>
      <c r="F20" s="124"/>
      <c r="G20" s="132"/>
    </row>
    <row r="21" spans="2:7" ht="15" x14ac:dyDescent="0.2">
      <c r="B21" s="130"/>
      <c r="C21" s="137"/>
      <c r="D21" s="357"/>
      <c r="E21" s="121"/>
      <c r="F21" s="124"/>
      <c r="G21" s="132"/>
    </row>
    <row r="22" spans="2:7" ht="15" x14ac:dyDescent="0.2">
      <c r="B22" s="130"/>
      <c r="C22" s="137"/>
      <c r="D22" s="357"/>
      <c r="E22" s="121"/>
      <c r="F22" s="124"/>
      <c r="G22" s="132"/>
    </row>
    <row r="23" spans="2:7" ht="15" x14ac:dyDescent="0.2">
      <c r="B23" s="130"/>
      <c r="C23" s="137"/>
      <c r="D23" s="357"/>
      <c r="E23" s="121"/>
      <c r="F23" s="124"/>
      <c r="G23" s="132"/>
    </row>
    <row r="24" spans="2:7" ht="15" x14ac:dyDescent="0.2">
      <c r="B24" s="130"/>
      <c r="C24" s="137"/>
      <c r="D24" s="357"/>
      <c r="E24" s="121"/>
      <c r="F24" s="124"/>
      <c r="G24" s="132"/>
    </row>
    <row r="25" spans="2:7" ht="15" x14ac:dyDescent="0.2">
      <c r="B25" s="130"/>
      <c r="C25" s="137"/>
      <c r="D25" s="357"/>
      <c r="E25" s="121"/>
      <c r="F25" s="124"/>
      <c r="G25" s="132"/>
    </row>
    <row r="26" spans="2:7" ht="15" x14ac:dyDescent="0.2">
      <c r="B26" s="130"/>
      <c r="C26" s="137"/>
      <c r="D26" s="357"/>
      <c r="E26" s="121"/>
      <c r="F26" s="124"/>
      <c r="G26" s="132"/>
    </row>
    <row r="27" spans="2:7" ht="15" x14ac:dyDescent="0.2">
      <c r="B27" s="130"/>
      <c r="C27" s="137"/>
      <c r="D27" s="357"/>
      <c r="E27" s="121"/>
      <c r="F27" s="124"/>
      <c r="G27" s="132"/>
    </row>
    <row r="28" spans="2:7" ht="15" x14ac:dyDescent="0.2">
      <c r="B28" s="130"/>
      <c r="C28" s="137"/>
      <c r="D28" s="357"/>
      <c r="E28" s="121"/>
      <c r="F28" s="124"/>
      <c r="G28" s="132"/>
    </row>
    <row r="29" spans="2:7" ht="15" x14ac:dyDescent="0.2">
      <c r="B29" s="130"/>
      <c r="C29" s="137"/>
      <c r="D29" s="357"/>
      <c r="E29" s="121"/>
      <c r="F29" s="124"/>
      <c r="G29" s="132"/>
    </row>
    <row r="30" spans="2:7" ht="15" x14ac:dyDescent="0.2">
      <c r="B30" s="130"/>
      <c r="C30" s="137"/>
      <c r="D30" s="357"/>
      <c r="E30" s="121"/>
      <c r="F30" s="124"/>
      <c r="G30" s="132"/>
    </row>
    <row r="31" spans="2:7" ht="15" x14ac:dyDescent="0.2">
      <c r="B31" s="130"/>
      <c r="C31" s="137"/>
      <c r="D31" s="357"/>
      <c r="E31" s="121"/>
      <c r="F31" s="124"/>
      <c r="G31" s="132"/>
    </row>
    <row r="32" spans="2:7" ht="15" x14ac:dyDescent="0.2">
      <c r="B32" s="130"/>
      <c r="C32" s="137"/>
      <c r="D32" s="357"/>
      <c r="E32" s="121"/>
      <c r="F32" s="124"/>
      <c r="G32" s="132"/>
    </row>
    <row r="33" spans="2:7" ht="15" x14ac:dyDescent="0.2">
      <c r="B33" s="130"/>
      <c r="C33" s="137"/>
      <c r="D33" s="357"/>
      <c r="E33" s="121"/>
      <c r="F33" s="124"/>
      <c r="G33" s="132"/>
    </row>
    <row r="34" spans="2:7" ht="15" x14ac:dyDescent="0.2">
      <c r="B34" s="130"/>
      <c r="C34" s="137"/>
      <c r="D34" s="357"/>
      <c r="E34" s="121"/>
      <c r="F34" s="124"/>
      <c r="G34" s="132"/>
    </row>
    <row r="35" spans="2:7" ht="15" x14ac:dyDescent="0.2">
      <c r="B35" s="130"/>
      <c r="C35" s="137"/>
      <c r="D35" s="357"/>
      <c r="E35" s="121"/>
      <c r="F35" s="124"/>
      <c r="G35" s="132"/>
    </row>
    <row r="36" spans="2:7" ht="15" x14ac:dyDescent="0.2">
      <c r="B36" s="130"/>
      <c r="C36" s="137"/>
      <c r="D36" s="357"/>
      <c r="E36" s="121"/>
      <c r="F36" s="124"/>
      <c r="G36" s="132"/>
    </row>
    <row r="37" spans="2:7" ht="15" x14ac:dyDescent="0.2">
      <c r="B37" s="130"/>
      <c r="C37" s="137"/>
      <c r="D37" s="357"/>
      <c r="E37" s="121"/>
      <c r="F37" s="124"/>
      <c r="G37" s="132"/>
    </row>
    <row r="38" spans="2:7" ht="15" x14ac:dyDescent="0.2">
      <c r="B38" s="130"/>
      <c r="C38" s="137"/>
      <c r="D38" s="357"/>
      <c r="E38" s="121"/>
      <c r="F38" s="124"/>
      <c r="G38" s="132"/>
    </row>
    <row r="39" spans="2:7" ht="15" x14ac:dyDescent="0.2">
      <c r="B39" s="130"/>
      <c r="C39" s="137"/>
      <c r="D39" s="357"/>
      <c r="E39" s="121"/>
      <c r="F39" s="124"/>
      <c r="G39" s="132"/>
    </row>
    <row r="40" spans="2:7" ht="15" x14ac:dyDescent="0.2">
      <c r="B40" s="130"/>
      <c r="C40" s="137"/>
      <c r="D40" s="357"/>
      <c r="E40" s="121"/>
      <c r="F40" s="124"/>
      <c r="G40" s="132"/>
    </row>
    <row r="41" spans="2:7" ht="15" x14ac:dyDescent="0.2">
      <c r="B41" s="130"/>
      <c r="C41" s="137"/>
      <c r="D41" s="357"/>
      <c r="E41" s="121"/>
      <c r="F41" s="124"/>
      <c r="G41" s="132"/>
    </row>
    <row r="42" spans="2:7" ht="15" x14ac:dyDescent="0.2">
      <c r="B42" s="130"/>
      <c r="C42" s="137"/>
      <c r="D42" s="357"/>
      <c r="E42" s="121"/>
      <c r="F42" s="124"/>
      <c r="G42" s="132"/>
    </row>
    <row r="43" spans="2:7" ht="15" x14ac:dyDescent="0.2">
      <c r="B43" s="130"/>
      <c r="C43" s="137"/>
      <c r="D43" s="357"/>
      <c r="E43" s="121"/>
      <c r="F43" s="124"/>
      <c r="G43" s="132"/>
    </row>
    <row r="44" spans="2:7" ht="15" x14ac:dyDescent="0.2">
      <c r="B44" s="130"/>
      <c r="C44" s="137"/>
      <c r="D44" s="357"/>
      <c r="E44" s="121"/>
      <c r="F44" s="124"/>
      <c r="G44" s="132"/>
    </row>
    <row r="45" spans="2:7" ht="15" x14ac:dyDescent="0.2">
      <c r="B45" s="130"/>
      <c r="C45" s="137"/>
      <c r="D45" s="357"/>
      <c r="E45" s="121"/>
      <c r="F45" s="124"/>
      <c r="G45" s="132"/>
    </row>
    <row r="46" spans="2:7" ht="15" x14ac:dyDescent="0.2">
      <c r="B46" s="130"/>
      <c r="C46" s="137"/>
      <c r="D46" s="357"/>
      <c r="E46" s="121"/>
      <c r="F46" s="124"/>
      <c r="G46" s="132"/>
    </row>
    <row r="47" spans="2:7" ht="15" x14ac:dyDescent="0.2">
      <c r="B47" s="130"/>
      <c r="C47" s="137"/>
      <c r="D47" s="357"/>
      <c r="E47" s="121"/>
      <c r="F47" s="124"/>
      <c r="G47" s="132"/>
    </row>
    <row r="48" spans="2:7" ht="15" x14ac:dyDescent="0.2">
      <c r="B48" s="130"/>
      <c r="C48" s="137"/>
      <c r="D48" s="357"/>
      <c r="E48" s="121"/>
      <c r="F48" s="124"/>
      <c r="G48" s="132"/>
    </row>
    <row r="49" spans="2:7" ht="15" x14ac:dyDescent="0.2">
      <c r="B49" s="130"/>
      <c r="C49" s="137"/>
      <c r="D49" s="357"/>
      <c r="E49" s="121"/>
      <c r="F49" s="124"/>
      <c r="G49" s="132"/>
    </row>
    <row r="50" spans="2:7" ht="15" x14ac:dyDescent="0.2">
      <c r="B50" s="130"/>
      <c r="C50" s="137"/>
      <c r="D50" s="357"/>
      <c r="E50" s="121"/>
      <c r="F50" s="124"/>
      <c r="G50" s="132"/>
    </row>
    <row r="51" spans="2:7" ht="15" x14ac:dyDescent="0.2">
      <c r="B51" s="130"/>
      <c r="C51" s="137"/>
      <c r="D51" s="357"/>
      <c r="E51" s="121"/>
      <c r="F51" s="124"/>
      <c r="G51" s="132"/>
    </row>
    <row r="52" spans="2:7" ht="15" x14ac:dyDescent="0.2">
      <c r="B52" s="130"/>
      <c r="C52" s="137"/>
      <c r="D52" s="357"/>
      <c r="E52" s="121"/>
      <c r="F52" s="124"/>
      <c r="G52" s="132"/>
    </row>
    <row r="53" spans="2:7" ht="15" x14ac:dyDescent="0.2">
      <c r="B53" s="130"/>
      <c r="C53" s="137"/>
      <c r="D53" s="357"/>
      <c r="E53" s="121"/>
      <c r="F53" s="124"/>
      <c r="G53" s="132"/>
    </row>
    <row r="54" spans="2:7" ht="15" x14ac:dyDescent="0.2">
      <c r="B54" s="130"/>
      <c r="C54" s="137"/>
      <c r="D54" s="357"/>
      <c r="E54" s="121"/>
      <c r="F54" s="124"/>
      <c r="G54" s="132"/>
    </row>
    <row r="55" spans="2:7" ht="15" x14ac:dyDescent="0.2">
      <c r="B55" s="130"/>
      <c r="C55" s="137"/>
      <c r="D55" s="357"/>
      <c r="E55" s="121"/>
      <c r="F55" s="124"/>
      <c r="G55" s="132"/>
    </row>
    <row r="56" spans="2:7" ht="15" x14ac:dyDescent="0.2">
      <c r="B56" s="130"/>
      <c r="C56" s="137"/>
      <c r="D56" s="357"/>
      <c r="E56" s="121"/>
      <c r="F56" s="124"/>
      <c r="G56" s="132"/>
    </row>
    <row r="57" spans="2:7" ht="15" x14ac:dyDescent="0.2">
      <c r="B57" s="130"/>
      <c r="C57" s="137"/>
      <c r="D57" s="357"/>
      <c r="E57" s="121"/>
      <c r="F57" s="124"/>
      <c r="G57" s="132"/>
    </row>
    <row r="58" spans="2:7" ht="15" x14ac:dyDescent="0.2">
      <c r="B58" s="130"/>
      <c r="C58" s="137"/>
      <c r="D58" s="357"/>
      <c r="E58" s="121"/>
      <c r="F58" s="124"/>
      <c r="G58" s="132"/>
    </row>
    <row r="59" spans="2:7" ht="15" x14ac:dyDescent="0.2">
      <c r="B59" s="130"/>
      <c r="C59" s="137"/>
      <c r="D59" s="357"/>
      <c r="E59" s="121"/>
      <c r="F59" s="124"/>
      <c r="G59" s="132"/>
    </row>
    <row r="60" spans="2:7" ht="15" x14ac:dyDescent="0.2">
      <c r="B60" s="130"/>
      <c r="C60" s="137"/>
      <c r="D60" s="357"/>
      <c r="E60" s="121"/>
      <c r="F60" s="124"/>
      <c r="G60" s="132"/>
    </row>
    <row r="61" spans="2:7" ht="15" x14ac:dyDescent="0.2">
      <c r="B61" s="130"/>
      <c r="C61" s="137"/>
      <c r="D61" s="357"/>
      <c r="E61" s="121"/>
      <c r="F61" s="124"/>
      <c r="G61" s="132"/>
    </row>
    <row r="62" spans="2:7" ht="15" x14ac:dyDescent="0.2">
      <c r="B62" s="130"/>
      <c r="C62" s="137"/>
      <c r="D62" s="357"/>
      <c r="E62" s="121"/>
      <c r="F62" s="124"/>
      <c r="G62" s="132"/>
    </row>
    <row r="63" spans="2:7" ht="15" x14ac:dyDescent="0.2">
      <c r="B63" s="130"/>
      <c r="C63" s="137"/>
      <c r="D63" s="357"/>
      <c r="E63" s="121"/>
      <c r="F63" s="124"/>
      <c r="G63" s="132"/>
    </row>
    <row r="64" spans="2:7" ht="15" x14ac:dyDescent="0.2">
      <c r="B64" s="130"/>
      <c r="C64" s="137"/>
      <c r="D64" s="357"/>
      <c r="E64" s="121"/>
      <c r="F64" s="124"/>
      <c r="G64" s="132"/>
    </row>
    <row r="65" spans="2:7" ht="15" x14ac:dyDescent="0.2">
      <c r="B65" s="130"/>
      <c r="C65" s="137"/>
      <c r="D65" s="357"/>
      <c r="E65" s="121"/>
      <c r="F65" s="124"/>
      <c r="G65" s="132"/>
    </row>
    <row r="66" spans="2:7" ht="15" x14ac:dyDescent="0.2">
      <c r="B66" s="130"/>
      <c r="C66" s="137"/>
      <c r="D66" s="357"/>
      <c r="E66" s="121"/>
      <c r="F66" s="124"/>
      <c r="G66" s="132"/>
    </row>
    <row r="67" spans="2:7" ht="15" x14ac:dyDescent="0.2">
      <c r="B67" s="130"/>
      <c r="C67" s="137"/>
      <c r="D67" s="357"/>
      <c r="E67" s="121"/>
      <c r="F67" s="124"/>
      <c r="G67" s="132"/>
    </row>
    <row r="68" spans="2:7" ht="15" x14ac:dyDescent="0.2">
      <c r="B68" s="130"/>
      <c r="C68" s="137"/>
      <c r="D68" s="357"/>
      <c r="E68" s="121"/>
      <c r="F68" s="124"/>
      <c r="G68" s="132"/>
    </row>
    <row r="69" spans="2:7" ht="15" x14ac:dyDescent="0.2">
      <c r="B69" s="130"/>
      <c r="C69" s="137"/>
      <c r="D69" s="357"/>
      <c r="E69" s="121"/>
      <c r="F69" s="124"/>
      <c r="G69" s="132"/>
    </row>
    <row r="70" spans="2:7" ht="15" x14ac:dyDescent="0.2">
      <c r="B70" s="130"/>
      <c r="C70" s="137"/>
      <c r="D70" s="357"/>
      <c r="E70" s="121"/>
      <c r="F70" s="124"/>
      <c r="G70" s="132"/>
    </row>
    <row r="71" spans="2:7" ht="15" x14ac:dyDescent="0.2">
      <c r="B71" s="130"/>
      <c r="C71" s="137"/>
      <c r="D71" s="357"/>
      <c r="E71" s="121"/>
      <c r="F71" s="124"/>
      <c r="G71" s="132"/>
    </row>
    <row r="72" spans="2:7" ht="15" x14ac:dyDescent="0.2">
      <c r="B72" s="130"/>
      <c r="C72" s="137"/>
      <c r="D72" s="357"/>
      <c r="E72" s="121"/>
      <c r="F72" s="124"/>
      <c r="G72" s="132"/>
    </row>
    <row r="73" spans="2:7" ht="15" x14ac:dyDescent="0.2">
      <c r="B73" s="130"/>
      <c r="C73" s="137"/>
      <c r="D73" s="357"/>
      <c r="E73" s="121"/>
      <c r="F73" s="124"/>
      <c r="G73" s="132"/>
    </row>
    <row r="74" spans="2:7" ht="15" x14ac:dyDescent="0.2">
      <c r="B74" s="130"/>
      <c r="C74" s="137"/>
      <c r="D74" s="357"/>
      <c r="E74" s="121"/>
      <c r="F74" s="124"/>
      <c r="G74" s="132"/>
    </row>
    <row r="75" spans="2:7" ht="15" x14ac:dyDescent="0.2">
      <c r="B75" s="130"/>
      <c r="C75" s="137"/>
      <c r="D75" s="357"/>
      <c r="E75" s="121"/>
      <c r="F75" s="124"/>
      <c r="G75" s="132"/>
    </row>
    <row r="76" spans="2:7" ht="15" x14ac:dyDescent="0.2">
      <c r="B76" s="130"/>
      <c r="C76" s="137"/>
      <c r="D76" s="357"/>
      <c r="E76" s="121"/>
      <c r="F76" s="124"/>
      <c r="G76" s="132"/>
    </row>
    <row r="77" spans="2:7" ht="15" x14ac:dyDescent="0.2">
      <c r="B77" s="130"/>
      <c r="C77" s="137"/>
      <c r="D77" s="357"/>
      <c r="E77" s="121"/>
      <c r="F77" s="124"/>
      <c r="G77" s="132"/>
    </row>
    <row r="78" spans="2:7" ht="15" x14ac:dyDescent="0.2">
      <c r="B78" s="130"/>
      <c r="C78" s="137"/>
      <c r="D78" s="357"/>
      <c r="E78" s="121"/>
      <c r="F78" s="124"/>
      <c r="G78" s="132"/>
    </row>
    <row r="79" spans="2:7" ht="15" x14ac:dyDescent="0.2">
      <c r="B79" s="130"/>
      <c r="C79" s="137"/>
      <c r="D79" s="357"/>
      <c r="E79" s="121"/>
      <c r="F79" s="124"/>
      <c r="G79" s="132"/>
    </row>
    <row r="80" spans="2:7" ht="15" x14ac:dyDescent="0.2">
      <c r="B80" s="130"/>
      <c r="C80" s="137"/>
      <c r="D80" s="357"/>
      <c r="E80" s="121"/>
      <c r="F80" s="124"/>
      <c r="G80" s="132"/>
    </row>
    <row r="81" spans="2:7" ht="15" x14ac:dyDescent="0.2">
      <c r="B81" s="130"/>
      <c r="C81" s="137"/>
      <c r="D81" s="357"/>
      <c r="E81" s="121"/>
      <c r="F81" s="124"/>
      <c r="G81" s="132"/>
    </row>
    <row r="82" spans="2:7" ht="15" x14ac:dyDescent="0.2">
      <c r="B82" s="130"/>
      <c r="C82" s="137"/>
      <c r="D82" s="357"/>
      <c r="E82" s="121"/>
      <c r="F82" s="124"/>
      <c r="G82" s="132"/>
    </row>
    <row r="83" spans="2:7" ht="15" x14ac:dyDescent="0.2">
      <c r="B83" s="130"/>
      <c r="C83" s="137"/>
      <c r="D83" s="357"/>
      <c r="E83" s="121"/>
      <c r="F83" s="124"/>
      <c r="G83" s="132"/>
    </row>
    <row r="84" spans="2:7" ht="15" x14ac:dyDescent="0.2">
      <c r="B84" s="130"/>
      <c r="C84" s="137"/>
      <c r="D84" s="357"/>
      <c r="E84" s="121"/>
      <c r="F84" s="124"/>
      <c r="G84" s="132"/>
    </row>
    <row r="85" spans="2:7" ht="15" x14ac:dyDescent="0.2">
      <c r="B85" s="130"/>
      <c r="C85" s="137"/>
      <c r="D85" s="357"/>
      <c r="E85" s="121"/>
      <c r="F85" s="124"/>
      <c r="G85" s="132"/>
    </row>
    <row r="86" spans="2:7" ht="15" x14ac:dyDescent="0.2">
      <c r="B86" s="130"/>
      <c r="C86" s="137"/>
      <c r="D86" s="357"/>
      <c r="E86" s="121"/>
      <c r="F86" s="124"/>
      <c r="G86" s="132"/>
    </row>
    <row r="87" spans="2:7" ht="15" x14ac:dyDescent="0.2">
      <c r="B87" s="130"/>
      <c r="C87" s="137"/>
      <c r="D87" s="357"/>
      <c r="E87" s="121"/>
      <c r="F87" s="124"/>
      <c r="G87" s="132"/>
    </row>
    <row r="88" spans="2:7" ht="15" x14ac:dyDescent="0.2">
      <c r="B88" s="130"/>
      <c r="C88" s="137"/>
      <c r="D88" s="357"/>
      <c r="E88" s="121"/>
      <c r="F88" s="124"/>
      <c r="G88" s="132"/>
    </row>
    <row r="89" spans="2:7" ht="15" x14ac:dyDescent="0.2">
      <c r="B89" s="130"/>
      <c r="C89" s="137"/>
      <c r="D89" s="357"/>
      <c r="E89" s="121"/>
      <c r="F89" s="124"/>
      <c r="G89" s="132"/>
    </row>
    <row r="90" spans="2:7" ht="15" x14ac:dyDescent="0.2">
      <c r="B90" s="130"/>
      <c r="C90" s="137"/>
      <c r="D90" s="357"/>
      <c r="E90" s="121"/>
      <c r="F90" s="124"/>
      <c r="G90" s="132"/>
    </row>
    <row r="91" spans="2:7" ht="15" x14ac:dyDescent="0.2">
      <c r="B91" s="130"/>
      <c r="C91" s="137"/>
      <c r="D91" s="357"/>
      <c r="E91" s="121"/>
      <c r="F91" s="124"/>
      <c r="G91" s="132"/>
    </row>
    <row r="92" spans="2:7" ht="15" x14ac:dyDescent="0.2">
      <c r="B92" s="130"/>
      <c r="C92" s="137"/>
      <c r="D92" s="357"/>
      <c r="E92" s="121"/>
      <c r="F92" s="124"/>
      <c r="G92" s="132"/>
    </row>
    <row r="93" spans="2:7" ht="15" x14ac:dyDescent="0.2">
      <c r="B93" s="130"/>
      <c r="C93" s="137"/>
      <c r="D93" s="357"/>
      <c r="E93" s="121"/>
      <c r="F93" s="124"/>
      <c r="G93" s="132"/>
    </row>
    <row r="94" spans="2:7" ht="15" x14ac:dyDescent="0.2">
      <c r="B94" s="130"/>
      <c r="C94" s="137"/>
      <c r="D94" s="357"/>
      <c r="E94" s="121"/>
      <c r="F94" s="124"/>
      <c r="G94" s="132"/>
    </row>
    <row r="95" spans="2:7" ht="15" x14ac:dyDescent="0.2">
      <c r="B95" s="130"/>
      <c r="C95" s="137"/>
      <c r="D95" s="357"/>
      <c r="E95" s="121"/>
      <c r="F95" s="124"/>
      <c r="G95" s="132"/>
    </row>
    <row r="96" spans="2:7" ht="15" x14ac:dyDescent="0.2">
      <c r="B96" s="130"/>
      <c r="C96" s="137"/>
      <c r="D96" s="357"/>
      <c r="E96" s="121"/>
      <c r="F96" s="124"/>
      <c r="G96" s="132"/>
    </row>
    <row r="97" spans="2:7" ht="15" x14ac:dyDescent="0.2">
      <c r="B97" s="130"/>
      <c r="C97" s="137"/>
      <c r="D97" s="357"/>
      <c r="E97" s="121"/>
      <c r="F97" s="124"/>
      <c r="G97" s="132"/>
    </row>
    <row r="98" spans="2:7" ht="15" x14ac:dyDescent="0.2">
      <c r="B98" s="130"/>
      <c r="C98" s="137"/>
      <c r="D98" s="357"/>
      <c r="E98" s="121"/>
      <c r="F98" s="124"/>
      <c r="G98" s="132"/>
    </row>
    <row r="99" spans="2:7" ht="15" x14ac:dyDescent="0.2">
      <c r="B99" s="130"/>
      <c r="C99" s="137"/>
      <c r="D99" s="357"/>
      <c r="E99" s="121"/>
      <c r="F99" s="124"/>
      <c r="G99" s="132"/>
    </row>
    <row r="100" spans="2:7" ht="15" x14ac:dyDescent="0.2">
      <c r="B100" s="130"/>
      <c r="C100" s="137"/>
      <c r="D100" s="357"/>
      <c r="E100" s="121"/>
      <c r="F100" s="124"/>
      <c r="G100" s="132"/>
    </row>
    <row r="101" spans="2:7" ht="15" x14ac:dyDescent="0.2">
      <c r="B101" s="130"/>
      <c r="C101" s="137"/>
      <c r="D101" s="357"/>
      <c r="E101" s="121"/>
      <c r="F101" s="124"/>
      <c r="G101" s="132"/>
    </row>
    <row r="102" spans="2:7" ht="15" x14ac:dyDescent="0.2">
      <c r="B102" s="130"/>
      <c r="C102" s="137"/>
      <c r="D102" s="357"/>
      <c r="E102" s="121"/>
      <c r="F102" s="124"/>
      <c r="G102" s="132"/>
    </row>
    <row r="103" spans="2:7" ht="15" x14ac:dyDescent="0.2">
      <c r="B103" s="130"/>
      <c r="C103" s="137"/>
      <c r="D103" s="357"/>
      <c r="E103" s="121"/>
      <c r="F103" s="124"/>
      <c r="G103" s="132"/>
    </row>
    <row r="104" spans="2:7" ht="15" x14ac:dyDescent="0.2">
      <c r="B104" s="130"/>
      <c r="C104" s="137"/>
      <c r="D104" s="357"/>
      <c r="E104" s="121"/>
      <c r="F104" s="124"/>
      <c r="G104" s="132"/>
    </row>
    <row r="105" spans="2:7" ht="15" x14ac:dyDescent="0.2">
      <c r="B105" s="130"/>
      <c r="C105" s="137"/>
      <c r="D105" s="357"/>
      <c r="E105" s="121"/>
      <c r="F105" s="124"/>
      <c r="G105" s="132"/>
    </row>
    <row r="106" spans="2:7" ht="15" x14ac:dyDescent="0.2">
      <c r="B106" s="130"/>
      <c r="C106" s="137"/>
      <c r="D106" s="357"/>
      <c r="E106" s="121"/>
      <c r="F106" s="124"/>
      <c r="G106" s="132"/>
    </row>
    <row r="107" spans="2:7" ht="15" x14ac:dyDescent="0.2">
      <c r="B107" s="130"/>
      <c r="C107" s="137"/>
      <c r="D107" s="357"/>
      <c r="E107" s="121"/>
      <c r="F107" s="124"/>
      <c r="G107" s="132"/>
    </row>
    <row r="108" spans="2:7" ht="15" x14ac:dyDescent="0.2">
      <c r="B108" s="130"/>
      <c r="C108" s="137"/>
      <c r="D108" s="357"/>
      <c r="E108" s="121"/>
      <c r="F108" s="124"/>
      <c r="G108" s="132"/>
    </row>
    <row r="109" spans="2:7" ht="15" x14ac:dyDescent="0.2">
      <c r="B109" s="130"/>
      <c r="C109" s="137"/>
      <c r="D109" s="357"/>
      <c r="E109" s="121"/>
      <c r="F109" s="124"/>
      <c r="G109" s="132"/>
    </row>
    <row r="110" spans="2:7" ht="15" x14ac:dyDescent="0.2">
      <c r="B110" s="130"/>
      <c r="C110" s="137"/>
      <c r="D110" s="357"/>
      <c r="E110" s="121"/>
      <c r="F110" s="124"/>
      <c r="G110" s="132"/>
    </row>
    <row r="111" spans="2:7" ht="15" x14ac:dyDescent="0.2">
      <c r="B111" s="130"/>
      <c r="C111" s="137"/>
      <c r="D111" s="357"/>
      <c r="E111" s="121"/>
      <c r="F111" s="124"/>
      <c r="G111" s="132"/>
    </row>
    <row r="112" spans="2:7" ht="15" x14ac:dyDescent="0.2">
      <c r="B112" s="130"/>
      <c r="C112" s="137"/>
      <c r="D112" s="357"/>
      <c r="E112" s="121"/>
      <c r="F112" s="124"/>
      <c r="G112" s="132"/>
    </row>
    <row r="113" spans="2:7" ht="15" x14ac:dyDescent="0.2">
      <c r="B113" s="130"/>
      <c r="C113" s="137"/>
      <c r="D113" s="357"/>
      <c r="E113" s="121"/>
      <c r="F113" s="124"/>
      <c r="G113" s="132"/>
    </row>
    <row r="114" spans="2:7" ht="15" x14ac:dyDescent="0.2">
      <c r="B114" s="130"/>
      <c r="C114" s="137"/>
      <c r="D114" s="357"/>
      <c r="E114" s="121"/>
      <c r="F114" s="124"/>
      <c r="G114" s="132"/>
    </row>
    <row r="115" spans="2:7" ht="15" x14ac:dyDescent="0.2">
      <c r="B115" s="130"/>
      <c r="C115" s="137"/>
      <c r="D115" s="357"/>
      <c r="E115" s="121"/>
      <c r="F115" s="124"/>
      <c r="G115" s="132"/>
    </row>
    <row r="116" spans="2:7" ht="15" x14ac:dyDescent="0.2">
      <c r="B116" s="130"/>
      <c r="C116" s="137"/>
      <c r="D116" s="357"/>
      <c r="E116" s="121"/>
      <c r="F116" s="124"/>
      <c r="G116" s="132"/>
    </row>
    <row r="117" spans="2:7" ht="15" x14ac:dyDescent="0.2">
      <c r="B117" s="130"/>
      <c r="C117" s="137"/>
      <c r="D117" s="357"/>
      <c r="E117" s="121"/>
      <c r="F117" s="124"/>
      <c r="G117" s="132"/>
    </row>
    <row r="118" spans="2:7" ht="15" x14ac:dyDescent="0.2">
      <c r="B118" s="130"/>
      <c r="C118" s="137"/>
      <c r="D118" s="357"/>
      <c r="E118" s="121"/>
      <c r="F118" s="124"/>
      <c r="G118" s="132"/>
    </row>
    <row r="119" spans="2:7" ht="15" x14ac:dyDescent="0.2">
      <c r="B119" s="130"/>
      <c r="C119" s="137"/>
      <c r="D119" s="357"/>
      <c r="E119" s="121"/>
      <c r="F119" s="124"/>
      <c r="G119" s="132"/>
    </row>
    <row r="120" spans="2:7" ht="15" x14ac:dyDescent="0.2">
      <c r="B120" s="130"/>
      <c r="C120" s="137"/>
      <c r="D120" s="357"/>
      <c r="E120" s="121"/>
      <c r="F120" s="124"/>
      <c r="G120" s="132"/>
    </row>
    <row r="121" spans="2:7" ht="15" x14ac:dyDescent="0.2">
      <c r="B121" s="130"/>
      <c r="C121" s="137"/>
      <c r="D121" s="357"/>
      <c r="E121" s="121"/>
      <c r="F121" s="124"/>
      <c r="G121" s="132"/>
    </row>
    <row r="122" spans="2:7" ht="15" x14ac:dyDescent="0.2">
      <c r="B122" s="130"/>
      <c r="C122" s="137"/>
      <c r="D122" s="357"/>
      <c r="E122" s="121"/>
      <c r="F122" s="124"/>
      <c r="G122" s="132"/>
    </row>
    <row r="123" spans="2:7" ht="15" x14ac:dyDescent="0.2">
      <c r="B123" s="130"/>
      <c r="C123" s="137"/>
      <c r="D123" s="357"/>
      <c r="E123" s="121"/>
      <c r="F123" s="124"/>
      <c r="G123" s="132"/>
    </row>
    <row r="124" spans="2:7" ht="15" x14ac:dyDescent="0.2">
      <c r="B124" s="130"/>
      <c r="C124" s="137"/>
      <c r="D124" s="357"/>
      <c r="E124" s="121"/>
      <c r="F124" s="124"/>
      <c r="G124" s="132"/>
    </row>
    <row r="125" spans="2:7" ht="15" x14ac:dyDescent="0.2">
      <c r="B125" s="130"/>
      <c r="C125" s="137"/>
      <c r="D125" s="357"/>
      <c r="E125" s="121"/>
      <c r="F125" s="124"/>
      <c r="G125" s="132"/>
    </row>
    <row r="126" spans="2:7" ht="15" x14ac:dyDescent="0.2">
      <c r="B126" s="130"/>
      <c r="C126" s="137"/>
      <c r="D126" s="357"/>
      <c r="E126" s="121"/>
      <c r="F126" s="124"/>
      <c r="G126" s="132"/>
    </row>
    <row r="127" spans="2:7" ht="15" x14ac:dyDescent="0.2">
      <c r="B127" s="130"/>
      <c r="C127" s="137"/>
      <c r="D127" s="357"/>
      <c r="E127" s="121"/>
      <c r="F127" s="124"/>
      <c r="G127" s="132"/>
    </row>
    <row r="128" spans="2:7" ht="15" x14ac:dyDescent="0.2">
      <c r="B128" s="130"/>
      <c r="C128" s="137"/>
      <c r="D128" s="357"/>
      <c r="E128" s="121"/>
      <c r="F128" s="124"/>
      <c r="G128" s="132"/>
    </row>
    <row r="129" spans="2:7" ht="15" x14ac:dyDescent="0.2">
      <c r="B129" s="130"/>
      <c r="C129" s="137"/>
      <c r="D129" s="357"/>
      <c r="E129" s="121"/>
      <c r="F129" s="124"/>
      <c r="G129" s="132"/>
    </row>
    <row r="130" spans="2:7" ht="15" x14ac:dyDescent="0.2">
      <c r="B130" s="130"/>
      <c r="C130" s="137"/>
      <c r="D130" s="357"/>
      <c r="E130" s="121"/>
      <c r="F130" s="124"/>
      <c r="G130" s="132"/>
    </row>
    <row r="131" spans="2:7" ht="15" x14ac:dyDescent="0.2">
      <c r="B131" s="130"/>
      <c r="C131" s="137"/>
      <c r="D131" s="357"/>
      <c r="E131" s="121"/>
      <c r="F131" s="124"/>
      <c r="G131" s="132"/>
    </row>
    <row r="132" spans="2:7" ht="15" x14ac:dyDescent="0.2">
      <c r="B132" s="130"/>
      <c r="C132" s="137"/>
      <c r="D132" s="357"/>
      <c r="E132" s="121"/>
      <c r="F132" s="124"/>
      <c r="G132" s="132"/>
    </row>
    <row r="133" spans="2:7" ht="15" x14ac:dyDescent="0.2">
      <c r="B133" s="130"/>
      <c r="C133" s="137"/>
      <c r="D133" s="357"/>
      <c r="E133" s="121"/>
      <c r="F133" s="124"/>
      <c r="G133" s="132"/>
    </row>
    <row r="134" spans="2:7" ht="15" x14ac:dyDescent="0.2">
      <c r="B134" s="130"/>
      <c r="C134" s="137"/>
      <c r="D134" s="357"/>
      <c r="E134" s="121"/>
      <c r="F134" s="124"/>
      <c r="G134" s="132"/>
    </row>
    <row r="135" spans="2:7" ht="15" x14ac:dyDescent="0.2">
      <c r="B135" s="130"/>
      <c r="C135" s="137"/>
      <c r="D135" s="357"/>
      <c r="E135" s="121"/>
      <c r="F135" s="124"/>
      <c r="G135" s="132"/>
    </row>
    <row r="136" spans="2:7" ht="15" x14ac:dyDescent="0.2">
      <c r="B136" s="130"/>
      <c r="C136" s="137"/>
      <c r="D136" s="357"/>
      <c r="E136" s="121"/>
      <c r="F136" s="124"/>
      <c r="G136" s="132"/>
    </row>
    <row r="137" spans="2:7" ht="15" x14ac:dyDescent="0.2">
      <c r="B137" s="130"/>
      <c r="C137" s="137"/>
      <c r="D137" s="357"/>
      <c r="E137" s="121"/>
      <c r="F137" s="124"/>
      <c r="G137" s="132"/>
    </row>
    <row r="138" spans="2:7" ht="15" x14ac:dyDescent="0.2">
      <c r="B138" s="130"/>
      <c r="C138" s="137"/>
      <c r="D138" s="357"/>
      <c r="E138" s="121"/>
      <c r="F138" s="124"/>
      <c r="G138" s="132"/>
    </row>
    <row r="139" spans="2:7" ht="15" x14ac:dyDescent="0.2">
      <c r="B139" s="130"/>
      <c r="C139" s="137"/>
      <c r="D139" s="357"/>
      <c r="E139" s="121"/>
      <c r="F139" s="124"/>
      <c r="G139" s="132"/>
    </row>
    <row r="140" spans="2:7" ht="15" x14ac:dyDescent="0.2">
      <c r="B140" s="130"/>
      <c r="C140" s="137"/>
      <c r="D140" s="357"/>
      <c r="E140" s="121"/>
      <c r="F140" s="124"/>
      <c r="G140" s="132"/>
    </row>
    <row r="141" spans="2:7" ht="15" x14ac:dyDescent="0.2">
      <c r="B141" s="130"/>
      <c r="C141" s="137"/>
      <c r="D141" s="357"/>
      <c r="E141" s="121"/>
      <c r="F141" s="124"/>
      <c r="G141" s="132"/>
    </row>
    <row r="142" spans="2:7" ht="15" x14ac:dyDescent="0.2">
      <c r="B142" s="130"/>
      <c r="C142" s="137"/>
      <c r="D142" s="357"/>
      <c r="E142" s="121"/>
      <c r="F142" s="124"/>
      <c r="G142" s="132"/>
    </row>
    <row r="143" spans="2:7" ht="15" x14ac:dyDescent="0.2">
      <c r="B143" s="130"/>
      <c r="C143" s="137"/>
      <c r="D143" s="357"/>
      <c r="E143" s="121"/>
      <c r="F143" s="124"/>
      <c r="G143" s="132"/>
    </row>
    <row r="144" spans="2:7" ht="15" x14ac:dyDescent="0.2">
      <c r="B144" s="130"/>
      <c r="C144" s="137"/>
      <c r="D144" s="357"/>
      <c r="E144" s="121"/>
      <c r="F144" s="124"/>
      <c r="G144" s="132"/>
    </row>
    <row r="145" spans="2:7" ht="15" x14ac:dyDescent="0.2">
      <c r="B145" s="130"/>
      <c r="C145" s="137"/>
      <c r="D145" s="357"/>
      <c r="E145" s="121"/>
      <c r="F145" s="124"/>
      <c r="G145" s="132"/>
    </row>
    <row r="146" spans="2:7" ht="15" x14ac:dyDescent="0.2">
      <c r="B146" s="130"/>
      <c r="C146" s="137"/>
      <c r="D146" s="357"/>
      <c r="E146" s="121"/>
      <c r="F146" s="124"/>
      <c r="G146" s="132"/>
    </row>
    <row r="147" spans="2:7" ht="15" x14ac:dyDescent="0.2">
      <c r="B147" s="130"/>
      <c r="C147" s="137"/>
      <c r="D147" s="357"/>
      <c r="E147" s="121"/>
      <c r="F147" s="124"/>
      <c r="G147" s="132"/>
    </row>
    <row r="148" spans="2:7" ht="15" x14ac:dyDescent="0.2">
      <c r="B148" s="130"/>
      <c r="C148" s="137"/>
      <c r="D148" s="357"/>
      <c r="E148" s="121"/>
      <c r="F148" s="124"/>
      <c r="G148" s="132"/>
    </row>
    <row r="149" spans="2:7" ht="15" x14ac:dyDescent="0.2">
      <c r="B149" s="130"/>
      <c r="C149" s="137"/>
      <c r="D149" s="357"/>
      <c r="E149" s="121"/>
      <c r="F149" s="124"/>
      <c r="G149" s="132"/>
    </row>
    <row r="150" spans="2:7" ht="15" x14ac:dyDescent="0.2">
      <c r="B150" s="130"/>
      <c r="C150" s="137"/>
      <c r="D150" s="357"/>
      <c r="E150" s="121"/>
      <c r="F150" s="124"/>
      <c r="G150" s="132"/>
    </row>
    <row r="151" spans="2:7" ht="15" x14ac:dyDescent="0.2">
      <c r="B151" s="130"/>
      <c r="C151" s="137"/>
      <c r="D151" s="357"/>
      <c r="E151" s="121"/>
      <c r="F151" s="124"/>
      <c r="G151" s="132"/>
    </row>
    <row r="152" spans="2:7" ht="15" x14ac:dyDescent="0.2">
      <c r="B152" s="130"/>
      <c r="C152" s="137"/>
      <c r="D152" s="357"/>
      <c r="E152" s="121"/>
      <c r="F152" s="124"/>
      <c r="G152" s="132"/>
    </row>
    <row r="153" spans="2:7" ht="15" x14ac:dyDescent="0.2">
      <c r="B153" s="130"/>
      <c r="C153" s="137"/>
      <c r="D153" s="357"/>
      <c r="E153" s="121"/>
      <c r="F153" s="124"/>
      <c r="G153" s="132"/>
    </row>
    <row r="154" spans="2:7" ht="15" x14ac:dyDescent="0.2">
      <c r="B154" s="130"/>
      <c r="C154" s="137"/>
      <c r="D154" s="357"/>
      <c r="E154" s="121"/>
      <c r="F154" s="124"/>
      <c r="G154" s="132"/>
    </row>
    <row r="155" spans="2:7" ht="15" x14ac:dyDescent="0.2">
      <c r="B155" s="130"/>
      <c r="C155" s="137"/>
      <c r="D155" s="357"/>
      <c r="E155" s="121"/>
      <c r="F155" s="124"/>
      <c r="G155" s="132"/>
    </row>
    <row r="156" spans="2:7" ht="15" x14ac:dyDescent="0.2">
      <c r="B156" s="130"/>
      <c r="C156" s="137"/>
      <c r="D156" s="357"/>
      <c r="E156" s="121"/>
      <c r="F156" s="124"/>
      <c r="G156" s="132"/>
    </row>
    <row r="157" spans="2:7" ht="15" x14ac:dyDescent="0.2">
      <c r="B157" s="130"/>
      <c r="C157" s="137"/>
      <c r="D157" s="357"/>
      <c r="E157" s="121"/>
      <c r="F157" s="124"/>
      <c r="G157" s="132"/>
    </row>
    <row r="158" spans="2:7" ht="15" x14ac:dyDescent="0.2">
      <c r="B158" s="130"/>
      <c r="C158" s="137"/>
      <c r="D158" s="357"/>
      <c r="E158" s="121"/>
      <c r="F158" s="124"/>
      <c r="G158" s="132"/>
    </row>
    <row r="159" spans="2:7" ht="15" x14ac:dyDescent="0.2">
      <c r="B159" s="130"/>
      <c r="C159" s="137"/>
      <c r="D159" s="357"/>
      <c r="E159" s="121"/>
      <c r="F159" s="124"/>
      <c r="G159" s="132"/>
    </row>
    <row r="160" spans="2:7" ht="15" x14ac:dyDescent="0.2">
      <c r="B160" s="130"/>
      <c r="C160" s="137"/>
      <c r="D160" s="357"/>
      <c r="E160" s="121"/>
      <c r="F160" s="124"/>
      <c r="G160" s="132"/>
    </row>
    <row r="161" spans="2:7" ht="15" x14ac:dyDescent="0.2">
      <c r="B161" s="130"/>
      <c r="C161" s="137"/>
      <c r="D161" s="357"/>
      <c r="E161" s="121"/>
      <c r="F161" s="124"/>
      <c r="G161" s="132"/>
    </row>
    <row r="162" spans="2:7" ht="15" x14ac:dyDescent="0.2">
      <c r="B162" s="130"/>
      <c r="C162" s="137"/>
      <c r="D162" s="357"/>
      <c r="E162" s="121"/>
      <c r="F162" s="124"/>
      <c r="G162" s="132"/>
    </row>
    <row r="163" spans="2:7" ht="15" x14ac:dyDescent="0.2">
      <c r="B163" s="130"/>
      <c r="C163" s="137"/>
      <c r="D163" s="357"/>
      <c r="E163" s="121"/>
      <c r="F163" s="124"/>
      <c r="G163" s="132"/>
    </row>
    <row r="164" spans="2:7" ht="15" x14ac:dyDescent="0.2">
      <c r="B164" s="130"/>
      <c r="C164" s="137"/>
      <c r="D164" s="357"/>
      <c r="E164" s="121"/>
      <c r="F164" s="124"/>
      <c r="G164" s="132"/>
    </row>
    <row r="165" spans="2:7" ht="15" x14ac:dyDescent="0.2">
      <c r="B165" s="130"/>
      <c r="C165" s="137"/>
      <c r="D165" s="357"/>
      <c r="E165" s="121"/>
      <c r="F165" s="124"/>
      <c r="G165" s="132"/>
    </row>
    <row r="166" spans="2:7" ht="15" x14ac:dyDescent="0.2">
      <c r="B166" s="130"/>
      <c r="C166" s="137"/>
      <c r="D166" s="357"/>
      <c r="E166" s="121"/>
      <c r="F166" s="124"/>
      <c r="G166" s="132"/>
    </row>
    <row r="167" spans="2:7" ht="15" x14ac:dyDescent="0.2">
      <c r="B167" s="130"/>
      <c r="C167" s="137"/>
      <c r="D167" s="357"/>
      <c r="E167" s="121"/>
      <c r="F167" s="124"/>
      <c r="G167" s="132"/>
    </row>
    <row r="168" spans="2:7" ht="15" x14ac:dyDescent="0.2">
      <c r="B168" s="130"/>
      <c r="C168" s="137"/>
      <c r="D168" s="357"/>
      <c r="E168" s="121"/>
      <c r="F168" s="124"/>
      <c r="G168" s="132"/>
    </row>
    <row r="169" spans="2:7" ht="15" x14ac:dyDescent="0.2">
      <c r="B169" s="130"/>
      <c r="C169" s="137"/>
      <c r="D169" s="357"/>
      <c r="E169" s="121"/>
      <c r="F169" s="124"/>
      <c r="G169" s="132"/>
    </row>
    <row r="170" spans="2:7" ht="15" x14ac:dyDescent="0.2">
      <c r="B170" s="130"/>
      <c r="C170" s="137"/>
      <c r="D170" s="357"/>
      <c r="E170" s="121"/>
      <c r="F170" s="124"/>
      <c r="G170" s="132"/>
    </row>
    <row r="171" spans="2:7" ht="15" x14ac:dyDescent="0.2">
      <c r="B171" s="130"/>
      <c r="C171" s="137"/>
      <c r="D171" s="357"/>
      <c r="E171" s="121"/>
      <c r="F171" s="124"/>
      <c r="G171" s="132"/>
    </row>
    <row r="172" spans="2:7" ht="15" x14ac:dyDescent="0.2">
      <c r="B172" s="130"/>
      <c r="C172" s="137"/>
      <c r="D172" s="357"/>
      <c r="E172" s="121"/>
      <c r="F172" s="124"/>
      <c r="G172" s="132"/>
    </row>
    <row r="173" spans="2:7" ht="15" x14ac:dyDescent="0.2">
      <c r="B173" s="130"/>
      <c r="C173" s="137"/>
      <c r="D173" s="357"/>
      <c r="E173" s="121"/>
      <c r="F173" s="124"/>
      <c r="G173" s="132"/>
    </row>
    <row r="174" spans="2:7" ht="15" x14ac:dyDescent="0.2">
      <c r="B174" s="130"/>
      <c r="C174" s="137"/>
      <c r="D174" s="357"/>
      <c r="E174" s="121"/>
      <c r="F174" s="124"/>
      <c r="G174" s="132"/>
    </row>
    <row r="175" spans="2:7" ht="15" x14ac:dyDescent="0.2">
      <c r="B175" s="130"/>
      <c r="C175" s="137"/>
      <c r="D175" s="357"/>
      <c r="E175" s="121"/>
      <c r="F175" s="124"/>
      <c r="G175" s="132"/>
    </row>
    <row r="176" spans="2:7" ht="15" x14ac:dyDescent="0.2">
      <c r="B176" s="130"/>
      <c r="C176" s="137"/>
      <c r="D176" s="357"/>
      <c r="E176" s="121"/>
      <c r="F176" s="124"/>
      <c r="G176" s="132"/>
    </row>
    <row r="177" spans="2:7" ht="15" x14ac:dyDescent="0.2">
      <c r="B177" s="130"/>
      <c r="C177" s="137"/>
      <c r="D177" s="357"/>
      <c r="E177" s="121"/>
      <c r="F177" s="124"/>
      <c r="G177" s="132"/>
    </row>
    <row r="178" spans="2:7" ht="15" x14ac:dyDescent="0.2">
      <c r="B178" s="130"/>
      <c r="C178" s="137"/>
      <c r="D178" s="357"/>
      <c r="E178" s="121"/>
      <c r="F178" s="124"/>
      <c r="G178" s="132"/>
    </row>
    <row r="179" spans="2:7" ht="15" x14ac:dyDescent="0.2">
      <c r="B179" s="130"/>
      <c r="C179" s="137"/>
      <c r="D179" s="357"/>
      <c r="E179" s="121"/>
      <c r="F179" s="124"/>
      <c r="G179" s="132"/>
    </row>
    <row r="180" spans="2:7" ht="15" x14ac:dyDescent="0.2">
      <c r="B180" s="130"/>
      <c r="C180" s="137"/>
      <c r="D180" s="357"/>
      <c r="E180" s="121"/>
      <c r="F180" s="124"/>
      <c r="G180" s="132"/>
    </row>
    <row r="181" spans="2:7" ht="15" x14ac:dyDescent="0.2">
      <c r="B181" s="130"/>
      <c r="C181" s="137"/>
      <c r="D181" s="357"/>
      <c r="E181" s="121"/>
      <c r="F181" s="124"/>
      <c r="G181" s="132"/>
    </row>
    <row r="182" spans="2:7" ht="15" x14ac:dyDescent="0.2">
      <c r="B182" s="130"/>
      <c r="C182" s="137"/>
      <c r="D182" s="357"/>
      <c r="E182" s="121"/>
      <c r="F182" s="124"/>
      <c r="G182" s="132"/>
    </row>
    <row r="183" spans="2:7" ht="15" x14ac:dyDescent="0.2">
      <c r="B183" s="130"/>
      <c r="C183" s="137"/>
      <c r="D183" s="357"/>
      <c r="E183" s="121"/>
      <c r="F183" s="124"/>
      <c r="G183" s="132"/>
    </row>
    <row r="184" spans="2:7" ht="15" x14ac:dyDescent="0.2">
      <c r="B184" s="130"/>
      <c r="C184" s="137"/>
      <c r="D184" s="357"/>
      <c r="E184" s="121"/>
      <c r="F184" s="124"/>
      <c r="G184" s="132"/>
    </row>
    <row r="185" spans="2:7" ht="15" x14ac:dyDescent="0.2">
      <c r="B185" s="130"/>
      <c r="C185" s="137"/>
      <c r="D185" s="357"/>
      <c r="E185" s="121"/>
      <c r="F185" s="124"/>
      <c r="G185" s="132"/>
    </row>
    <row r="186" spans="2:7" ht="15" x14ac:dyDescent="0.2">
      <c r="B186" s="130"/>
      <c r="C186" s="137"/>
      <c r="D186" s="357"/>
      <c r="E186" s="121"/>
      <c r="F186" s="124"/>
      <c r="G186" s="132"/>
    </row>
    <row r="187" spans="2:7" ht="15" x14ac:dyDescent="0.2">
      <c r="B187" s="130"/>
      <c r="C187" s="137"/>
      <c r="D187" s="357"/>
      <c r="E187" s="121"/>
      <c r="F187" s="124"/>
      <c r="G187" s="132"/>
    </row>
    <row r="188" spans="2:7" ht="15" x14ac:dyDescent="0.2">
      <c r="B188" s="130"/>
      <c r="C188" s="137"/>
      <c r="D188" s="357"/>
      <c r="E188" s="121"/>
      <c r="F188" s="124"/>
      <c r="G188" s="132"/>
    </row>
    <row r="189" spans="2:7" ht="15" x14ac:dyDescent="0.2">
      <c r="B189" s="130"/>
      <c r="C189" s="137"/>
      <c r="D189" s="357"/>
      <c r="E189" s="121"/>
      <c r="F189" s="124"/>
      <c r="G189" s="132"/>
    </row>
    <row r="190" spans="2:7" ht="15" x14ac:dyDescent="0.2">
      <c r="B190" s="130"/>
      <c r="C190" s="137"/>
      <c r="D190" s="357"/>
      <c r="E190" s="121"/>
      <c r="F190" s="124"/>
      <c r="G190" s="132"/>
    </row>
    <row r="191" spans="2:7" ht="15" x14ac:dyDescent="0.2">
      <c r="B191" s="130"/>
      <c r="C191" s="137"/>
      <c r="D191" s="357"/>
      <c r="E191" s="121"/>
      <c r="F191" s="124"/>
      <c r="G191" s="132"/>
    </row>
    <row r="192" spans="2:7" ht="15" x14ac:dyDescent="0.2">
      <c r="B192" s="130"/>
      <c r="C192" s="137"/>
      <c r="D192" s="357"/>
      <c r="E192" s="121"/>
      <c r="F192" s="124"/>
      <c r="G192" s="132"/>
    </row>
    <row r="193" spans="2:7" ht="15" x14ac:dyDescent="0.2">
      <c r="B193" s="130"/>
      <c r="C193" s="137"/>
      <c r="D193" s="357"/>
      <c r="E193" s="121"/>
      <c r="F193" s="124"/>
      <c r="G193" s="132"/>
    </row>
    <row r="194" spans="2:7" ht="15" x14ac:dyDescent="0.2">
      <c r="B194" s="130"/>
      <c r="C194" s="137"/>
      <c r="D194" s="357"/>
      <c r="E194" s="121"/>
      <c r="F194" s="124"/>
      <c r="G194" s="132"/>
    </row>
    <row r="195" spans="2:7" ht="15" x14ac:dyDescent="0.2">
      <c r="B195" s="130"/>
      <c r="C195" s="137"/>
      <c r="D195" s="357"/>
      <c r="E195" s="121"/>
      <c r="F195" s="124"/>
      <c r="G195" s="132"/>
    </row>
    <row r="196" spans="2:7" ht="15" x14ac:dyDescent="0.2">
      <c r="B196" s="130"/>
      <c r="C196" s="137"/>
      <c r="D196" s="357"/>
      <c r="E196" s="121"/>
      <c r="F196" s="124"/>
      <c r="G196" s="132"/>
    </row>
    <row r="197" spans="2:7" ht="15" x14ac:dyDescent="0.2">
      <c r="B197" s="130"/>
      <c r="C197" s="137"/>
      <c r="D197" s="357"/>
      <c r="E197" s="121"/>
      <c r="F197" s="124"/>
      <c r="G197" s="132"/>
    </row>
    <row r="198" spans="2:7" ht="15" x14ac:dyDescent="0.2">
      <c r="B198" s="130"/>
      <c r="C198" s="137"/>
      <c r="D198" s="357"/>
      <c r="E198" s="121"/>
      <c r="F198" s="124"/>
      <c r="G198" s="132"/>
    </row>
    <row r="199" spans="2:7" ht="15" x14ac:dyDescent="0.2">
      <c r="B199" s="130"/>
      <c r="C199" s="137"/>
      <c r="D199" s="357"/>
      <c r="E199" s="121"/>
      <c r="F199" s="124"/>
      <c r="G199" s="132"/>
    </row>
    <row r="200" spans="2:7" ht="15" x14ac:dyDescent="0.2">
      <c r="B200" s="130"/>
      <c r="C200" s="137"/>
      <c r="D200" s="357"/>
      <c r="E200" s="121"/>
      <c r="F200" s="124"/>
      <c r="G200" s="132"/>
    </row>
    <row r="201" spans="2:7" ht="15" x14ac:dyDescent="0.2">
      <c r="B201" s="130"/>
      <c r="C201" s="137"/>
      <c r="D201" s="357"/>
      <c r="E201" s="121"/>
      <c r="F201" s="124"/>
      <c r="G201" s="132"/>
    </row>
    <row r="202" spans="2:7" ht="15" x14ac:dyDescent="0.2">
      <c r="B202" s="130"/>
      <c r="C202" s="137"/>
      <c r="D202" s="357"/>
      <c r="E202" s="121"/>
      <c r="F202" s="124"/>
      <c r="G202" s="132"/>
    </row>
    <row r="203" spans="2:7" ht="15.75" thickBot="1" x14ac:dyDescent="0.25">
      <c r="B203" s="133"/>
      <c r="C203" s="138"/>
      <c r="D203" s="358"/>
      <c r="E203" s="121"/>
      <c r="F203" s="126"/>
      <c r="G203" s="135"/>
    </row>
    <row r="204" spans="2:7" ht="15.75" thickBot="1" x14ac:dyDescent="0.25">
      <c r="B204" s="58" t="s">
        <v>1</v>
      </c>
      <c r="C204" s="59"/>
      <c r="D204" s="59"/>
      <c r="E204" s="60"/>
      <c r="F204" s="62">
        <f>SUM(F10:F203)</f>
        <v>0</v>
      </c>
      <c r="G204" s="63"/>
    </row>
    <row r="205" spans="2:7" ht="13.5" thickTop="1" x14ac:dyDescent="0.2"/>
  </sheetData>
  <dataValidations count="2">
    <dataValidation sqref="F10:F203" xr:uid="{3E786FAF-ACC3-46FB-851B-7A2971D897D5}"/>
    <dataValidation type="list" allowBlank="1" showInputMessage="1" showErrorMessage="1" sqref="K10" xr:uid="{0801F232-0980-47D8-A483-5EE64129B5F9}">
      <formula1>"INDIRECT($K$15)"</formula1>
    </dataValidation>
  </dataValidations>
  <printOptions horizontalCentered="1"/>
  <pageMargins left="0.5" right="0.5" top="1" bottom="0.5" header="0.25" footer="0.25"/>
  <pageSetup fitToHeight="20" orientation="landscape" errors="blank" r:id="rId1"/>
  <headerFooter scaleWithDoc="0" alignWithMargins="0">
    <oddHeader>&amp;C&amp;"Verdana,Bold"&amp;11&amp;F
&amp;14&amp;A</oddHeader>
    <oddFooter>&amp;C&amp;"Verdana,Regular"&amp;8Page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2FB5947-7101-4AB2-8571-665CA1090FBD}">
          <x14:formula1>
            <xm:f>Resources!$J$3:$J$6</xm:f>
          </x14:formula1>
          <xm:sqref>D10:D203</xm:sqref>
        </x14:dataValidation>
        <x14:dataValidation type="list" xr:uid="{77434F6E-EECA-4792-BC98-0E3D9925E1A2}">
          <x14:formula1>
            <xm:f>IF(D10=Resources!$C$3,Chapter_Operations,IF(D10=Resources!$C$29,Administrative_Expenses,IF(D10=Resources!$C$51,Housing,IF(D10=Resources!$C$60,Kitchen,""))))</xm:f>
          </x14:formula1>
          <xm:sqref>E10:E203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C66"/>
  <sheetViews>
    <sheetView showGridLines="0" zoomScale="80" zoomScaleNormal="80" workbookViewId="0">
      <selection activeCell="B8" sqref="B8"/>
    </sheetView>
  </sheetViews>
  <sheetFormatPr defaultRowHeight="12.75" x14ac:dyDescent="0.2"/>
  <cols>
    <col min="1" max="1" width="2.7109375" style="2" customWidth="1"/>
    <col min="2" max="2" width="59.42578125" style="2" customWidth="1"/>
    <col min="3" max="3" width="13.28515625" style="3" customWidth="1"/>
    <col min="4" max="4" width="13.28515625" style="8" customWidth="1"/>
    <col min="5" max="5" width="20.7109375" style="8" customWidth="1"/>
    <col min="6" max="6" width="1.7109375" style="7" customWidth="1"/>
    <col min="7" max="7" width="20.7109375" style="8" customWidth="1"/>
    <col min="8" max="8" width="13.28515625" style="9" customWidth="1"/>
    <col min="9" max="27" width="9.140625" style="2"/>
    <col min="28" max="28" width="12.42578125" style="2" hidden="1" customWidth="1"/>
    <col min="29" max="29" width="10.85546875" style="2" hidden="1" customWidth="1"/>
    <col min="30" max="16384" width="9.140625" style="2"/>
  </cols>
  <sheetData>
    <row r="1" spans="2:29" ht="15" customHeight="1" x14ac:dyDescent="0.2"/>
    <row r="2" spans="2:29" ht="15" customHeight="1" x14ac:dyDescent="0.2"/>
    <row r="3" spans="2:29" ht="15" customHeight="1" x14ac:dyDescent="0.2"/>
    <row r="4" spans="2:29" ht="15" customHeight="1" x14ac:dyDescent="0.2"/>
    <row r="5" spans="2:29" ht="15" customHeight="1" x14ac:dyDescent="0.2"/>
    <row r="6" spans="2:29" ht="15" customHeight="1" x14ac:dyDescent="0.2"/>
    <row r="7" spans="2:29" ht="15" customHeight="1" x14ac:dyDescent="0.2"/>
    <row r="8" spans="2:29" ht="15" customHeight="1" x14ac:dyDescent="0.2"/>
    <row r="9" spans="2:29" s="6" customFormat="1" ht="15" customHeight="1" x14ac:dyDescent="0.2">
      <c r="B9" s="72" t="s">
        <v>8</v>
      </c>
      <c r="C9" s="73" t="s">
        <v>3</v>
      </c>
      <c r="D9" s="74" t="s">
        <v>0</v>
      </c>
      <c r="E9" s="147" t="s">
        <v>55</v>
      </c>
      <c r="F9" s="148"/>
      <c r="G9" s="152" t="s">
        <v>56</v>
      </c>
      <c r="H9" s="77" t="s">
        <v>5</v>
      </c>
      <c r="K9" s="475" t="e">
        <f>G16/E16</f>
        <v>#DIV/0!</v>
      </c>
      <c r="L9" s="475"/>
      <c r="M9" s="475"/>
      <c r="N9" s="475"/>
      <c r="O9" s="475"/>
      <c r="AB9" s="6" t="s">
        <v>147</v>
      </c>
      <c r="AC9" s="198">
        <f>E16</f>
        <v>0</v>
      </c>
    </row>
    <row r="10" spans="2:29" ht="15" customHeight="1" x14ac:dyDescent="0.2">
      <c r="B10" s="199" t="s">
        <v>17</v>
      </c>
      <c r="C10" s="200"/>
      <c r="D10" s="201"/>
      <c r="E10" s="202"/>
      <c r="F10" s="203"/>
      <c r="G10" s="220"/>
      <c r="H10" s="221"/>
      <c r="K10" s="475"/>
      <c r="L10" s="475"/>
      <c r="M10" s="475"/>
      <c r="N10" s="475"/>
      <c r="O10" s="475"/>
      <c r="AB10" s="2" t="s">
        <v>145</v>
      </c>
      <c r="AC10" s="145">
        <f>G16</f>
        <v>0</v>
      </c>
    </row>
    <row r="11" spans="2:29" ht="15" customHeight="1" x14ac:dyDescent="0.2">
      <c r="B11" s="206" t="s">
        <v>44</v>
      </c>
      <c r="C11" s="207">
        <f>COUNTIF('3. Roster'!C:C,'2. Fee Structure'!B11)</f>
        <v>0</v>
      </c>
      <c r="D11" s="208">
        <f>'2. Fee Structure'!C11</f>
        <v>550</v>
      </c>
      <c r="E11" s="209">
        <f>C11*D11</f>
        <v>0</v>
      </c>
      <c r="F11" s="203"/>
      <c r="G11" s="204">
        <f>SUMIF('6. Income'!$D$10:$D$189,'8. Operations Budget'!B11,'6. Income'!$C$10:$C$189)</f>
        <v>0</v>
      </c>
      <c r="H11" s="210" t="str">
        <f>IF(E11&lt;&gt;0,G11/E11,"")</f>
        <v/>
      </c>
      <c r="K11" s="475"/>
      <c r="L11" s="475"/>
      <c r="M11" s="475"/>
      <c r="N11" s="475"/>
      <c r="O11" s="475"/>
      <c r="AB11" s="2" t="s">
        <v>176</v>
      </c>
      <c r="AC11" s="145">
        <f>AC9-AC10</f>
        <v>0</v>
      </c>
    </row>
    <row r="12" spans="2:29" ht="15" customHeight="1" x14ac:dyDescent="0.2">
      <c r="B12" s="206" t="s">
        <v>68</v>
      </c>
      <c r="C12" s="207">
        <f>COUNTIF('3. Roster'!C:C,'2. Fee Structure'!B12)</f>
        <v>0</v>
      </c>
      <c r="D12" s="208">
        <f>'2. Fee Structure'!C12</f>
        <v>420</v>
      </c>
      <c r="E12" s="209">
        <f>C12*D12</f>
        <v>0</v>
      </c>
      <c r="F12" s="203"/>
      <c r="G12" s="204">
        <f>SUMIF('6. Income'!$D$10:$D$189,'8. Operations Budget'!B12,'6. Income'!$C$10:$C$189)</f>
        <v>0</v>
      </c>
      <c r="H12" s="210" t="str">
        <f t="shared" ref="H12:H13" si="0">IF(E12&lt;&gt;0,G12/E12,"")</f>
        <v/>
      </c>
      <c r="AB12" s="2" t="s">
        <v>148</v>
      </c>
      <c r="AC12" s="197" t="e">
        <f>AC10/AC9</f>
        <v>#DIV/0!</v>
      </c>
    </row>
    <row r="13" spans="2:29" ht="15" customHeight="1" x14ac:dyDescent="0.2">
      <c r="B13" s="206" t="s">
        <v>69</v>
      </c>
      <c r="C13" s="207">
        <f>COUNTIF('3. Roster'!D:D,"Yes")</f>
        <v>0</v>
      </c>
      <c r="D13" s="208">
        <f>'2. Fee Structure'!C15</f>
        <v>303.5</v>
      </c>
      <c r="E13" s="209">
        <f>C13*D13</f>
        <v>0</v>
      </c>
      <c r="F13" s="203"/>
      <c r="G13" s="204">
        <f>SUMIF('6. Income'!$D$10:$D$189,'8. Operations Budget'!B13,'6. Income'!$C$10:$C$189)</f>
        <v>0</v>
      </c>
      <c r="H13" s="210" t="str">
        <f t="shared" si="0"/>
        <v/>
      </c>
    </row>
    <row r="14" spans="2:29" ht="15" customHeight="1" x14ac:dyDescent="0.2">
      <c r="B14" s="211" t="s">
        <v>18</v>
      </c>
      <c r="C14" s="207"/>
      <c r="D14" s="208"/>
      <c r="E14" s="209"/>
      <c r="F14" s="203"/>
      <c r="G14" s="204">
        <f>SUMIF('6. Income'!$D$10:$D$189,'8. Operations Budget'!B14,'6. Income'!$C$10:$C$189)</f>
        <v>0</v>
      </c>
      <c r="H14" s="210"/>
    </row>
    <row r="15" spans="2:29" ht="15" customHeight="1" thickBot="1" x14ac:dyDescent="0.25">
      <c r="B15" s="302" t="s">
        <v>46</v>
      </c>
      <c r="C15" s="212"/>
      <c r="D15" s="213"/>
      <c r="E15" s="214">
        <f>G15</f>
        <v>0</v>
      </c>
      <c r="F15" s="203"/>
      <c r="G15" s="204">
        <f>SUMIF('6. Income'!$D$10:$D$189,'8. Operations Budget'!B15,'6. Income'!$C$10:$C$189)</f>
        <v>0</v>
      </c>
      <c r="H15" s="216" t="str">
        <f>IF(E15&lt;&gt;0,G15/E15,"")</f>
        <v/>
      </c>
    </row>
    <row r="16" spans="2:29" s="1" customFormat="1" ht="15" customHeight="1" thickBot="1" x14ac:dyDescent="0.25">
      <c r="B16" s="47" t="s">
        <v>2</v>
      </c>
      <c r="C16" s="48"/>
      <c r="D16" s="49"/>
      <c r="E16" s="50">
        <f>SUM(E11:E13,E15)</f>
        <v>0</v>
      </c>
      <c r="F16" s="150"/>
      <c r="G16" s="51">
        <f>SUM(G11:G15)</f>
        <v>0</v>
      </c>
      <c r="H16" s="52">
        <f>IF(E16&lt;&gt;0,G16/E16,0)</f>
        <v>0</v>
      </c>
    </row>
    <row r="17" spans="2:8" ht="15" customHeight="1" thickTop="1" x14ac:dyDescent="0.2">
      <c r="B17" s="32"/>
      <c r="C17" s="33"/>
      <c r="D17" s="34"/>
      <c r="E17" s="151"/>
      <c r="F17" s="149"/>
      <c r="G17" s="151"/>
      <c r="H17" s="36"/>
    </row>
    <row r="18" spans="2:8" s="6" customFormat="1" ht="15" customHeight="1" x14ac:dyDescent="0.2">
      <c r="B18" s="72" t="s">
        <v>19</v>
      </c>
      <c r="C18" s="73"/>
      <c r="D18" s="74"/>
      <c r="E18" s="147" t="s">
        <v>55</v>
      </c>
      <c r="F18" s="148"/>
      <c r="G18" s="152" t="s">
        <v>56</v>
      </c>
      <c r="H18" s="77" t="s">
        <v>5</v>
      </c>
    </row>
    <row r="19" spans="2:8" ht="15" customHeight="1" x14ac:dyDescent="0.2">
      <c r="B19" s="217" t="s">
        <v>120</v>
      </c>
      <c r="C19" s="218"/>
      <c r="D19" s="219"/>
      <c r="E19" s="420">
        <f>'4. Operations Budget Input'!O14</f>
        <v>0</v>
      </c>
      <c r="F19" s="203"/>
      <c r="G19" s="220">
        <f>SUMIF('7. Expenses'!$E$10:$E$203,'8. Operations Budget'!B19,'7. Expenses'!$F$10:$F$203)</f>
        <v>0</v>
      </c>
      <c r="H19" s="221" t="str">
        <f t="shared" ref="H19:H35" si="1">IF(E19&lt;&gt;0,G19/E19,"")</f>
        <v/>
      </c>
    </row>
    <row r="20" spans="2:8" ht="15" customHeight="1" x14ac:dyDescent="0.2">
      <c r="B20" s="222" t="s">
        <v>121</v>
      </c>
      <c r="C20" s="223"/>
      <c r="D20" s="224"/>
      <c r="E20" s="209">
        <f>'4. Operations Budget Input'!O15</f>
        <v>0</v>
      </c>
      <c r="F20" s="203"/>
      <c r="G20" s="220">
        <f>SUMIF('7. Expenses'!$E$10:$E$203,'8. Operations Budget'!B20,'7. Expenses'!$F$10:$F$203)</f>
        <v>0</v>
      </c>
      <c r="H20" s="205" t="str">
        <f t="shared" si="1"/>
        <v/>
      </c>
    </row>
    <row r="21" spans="2:8" ht="15" customHeight="1" x14ac:dyDescent="0.2">
      <c r="B21" s="222" t="s">
        <v>108</v>
      </c>
      <c r="C21" s="223"/>
      <c r="D21" s="225"/>
      <c r="E21" s="209">
        <f>'4. Operations Budget Input'!O16</f>
        <v>3000</v>
      </c>
      <c r="F21" s="203"/>
      <c r="G21" s="220">
        <f>SUMIF('7. Expenses'!$E$10:$E$203,'8. Operations Budget'!B21,'7. Expenses'!$F$10:$F$203)</f>
        <v>0</v>
      </c>
      <c r="H21" s="205">
        <f t="shared" si="1"/>
        <v>0</v>
      </c>
    </row>
    <row r="22" spans="2:8" ht="15" customHeight="1" x14ac:dyDescent="0.2">
      <c r="B22" s="222" t="s">
        <v>225</v>
      </c>
      <c r="C22" s="223"/>
      <c r="D22" s="225"/>
      <c r="E22" s="209">
        <f>'4. Operations Budget Input'!O17</f>
        <v>1000</v>
      </c>
      <c r="F22" s="203"/>
      <c r="G22" s="220">
        <f>SUMIF('7. Expenses'!$E$10:$E$203,'8. Operations Budget'!B22,'7. Expenses'!$F$10:$F$203)</f>
        <v>0</v>
      </c>
      <c r="H22" s="205">
        <f t="shared" ref="H22" si="2">IF(E22&lt;&gt;0,G22/E22,"")</f>
        <v>0</v>
      </c>
    </row>
    <row r="23" spans="2:8" ht="15" customHeight="1" x14ac:dyDescent="0.2">
      <c r="B23" s="222" t="s">
        <v>122</v>
      </c>
      <c r="C23" s="223"/>
      <c r="D23" s="225"/>
      <c r="E23" s="209">
        <f>'4. Operations Budget Input'!O18</f>
        <v>1500</v>
      </c>
      <c r="F23" s="203"/>
      <c r="G23" s="220">
        <f>SUMIF('7. Expenses'!$E$10:$E$203,'8. Operations Budget'!B23,'7. Expenses'!$F$10:$F$203)</f>
        <v>0</v>
      </c>
      <c r="H23" s="205">
        <f t="shared" ref="H23" si="3">IF(E23&lt;&gt;0,G23/E23,"")</f>
        <v>0</v>
      </c>
    </row>
    <row r="24" spans="2:8" ht="15" customHeight="1" x14ac:dyDescent="0.2">
      <c r="B24" s="222" t="s">
        <v>110</v>
      </c>
      <c r="C24" s="223"/>
      <c r="D24" s="225"/>
      <c r="E24" s="209">
        <f>'4. Operations Budget Input'!O19</f>
        <v>0</v>
      </c>
      <c r="F24" s="203"/>
      <c r="G24" s="220">
        <f>SUMIF('7. Expenses'!$E$10:$E$203,'8. Operations Budget'!B24,'7. Expenses'!$F$10:$F$203)</f>
        <v>0</v>
      </c>
      <c r="H24" s="205" t="str">
        <f t="shared" si="1"/>
        <v/>
      </c>
    </row>
    <row r="25" spans="2:8" ht="15" customHeight="1" x14ac:dyDescent="0.2">
      <c r="B25" s="222" t="s">
        <v>69</v>
      </c>
      <c r="C25" s="207"/>
      <c r="D25" s="208"/>
      <c r="E25" s="209">
        <f>'4. Operations Budget Input'!O20</f>
        <v>0</v>
      </c>
      <c r="F25" s="203"/>
      <c r="G25" s="220">
        <f>SUMIF('7. Expenses'!$E$10:$E$203,'8. Operations Budget'!B25,'7. Expenses'!$F$10:$F$203)</f>
        <v>0</v>
      </c>
      <c r="H25" s="205" t="str">
        <f t="shared" si="1"/>
        <v/>
      </c>
    </row>
    <row r="26" spans="2:8" ht="15" customHeight="1" x14ac:dyDescent="0.2">
      <c r="B26" s="222" t="s">
        <v>123</v>
      </c>
      <c r="C26" s="207"/>
      <c r="D26" s="208"/>
      <c r="E26" s="209">
        <f>'4. Operations Budget Input'!O21</f>
        <v>0</v>
      </c>
      <c r="F26" s="203"/>
      <c r="G26" s="220">
        <f>SUMIF('7. Expenses'!$E$10:$E$203,'8. Operations Budget'!B26,'7. Expenses'!$F$10:$F$203)</f>
        <v>0</v>
      </c>
      <c r="H26" s="205" t="str">
        <f t="shared" si="1"/>
        <v/>
      </c>
    </row>
    <row r="27" spans="2:8" ht="15" customHeight="1" x14ac:dyDescent="0.2">
      <c r="B27" s="226" t="s">
        <v>66</v>
      </c>
      <c r="C27" s="207"/>
      <c r="D27" s="208"/>
      <c r="E27" s="209">
        <f>'4. Operations Budget Input'!O22</f>
        <v>0</v>
      </c>
      <c r="F27" s="203"/>
      <c r="G27" s="220">
        <f>SUMIF('7. Expenses'!$E$10:$E$203,'8. Operations Budget'!B27,'7. Expenses'!$F$10:$F$203)</f>
        <v>0</v>
      </c>
      <c r="H27" s="205" t="str">
        <f t="shared" si="1"/>
        <v/>
      </c>
    </row>
    <row r="28" spans="2:8" ht="15" customHeight="1" x14ac:dyDescent="0.2">
      <c r="B28" s="222" t="s">
        <v>20</v>
      </c>
      <c r="C28" s="207"/>
      <c r="D28" s="208"/>
      <c r="E28" s="209">
        <f>'4. Operations Budget Input'!O23</f>
        <v>0</v>
      </c>
      <c r="F28" s="203"/>
      <c r="G28" s="220">
        <f>SUMIF('7. Expenses'!$E$10:$E$203,'8. Operations Budget'!B28,'7. Expenses'!$F$10:$F$203)</f>
        <v>0</v>
      </c>
      <c r="H28" s="205" t="str">
        <f t="shared" si="1"/>
        <v/>
      </c>
    </row>
    <row r="29" spans="2:8" ht="15" customHeight="1" x14ac:dyDescent="0.2">
      <c r="B29" s="222" t="s">
        <v>22</v>
      </c>
      <c r="C29" s="207"/>
      <c r="D29" s="208"/>
      <c r="E29" s="209">
        <f>'4. Operations Budget Input'!O24</f>
        <v>0</v>
      </c>
      <c r="F29" s="203"/>
      <c r="G29" s="220">
        <f>SUMIF('7. Expenses'!$E$10:$E$203,'8. Operations Budget'!B29,'7. Expenses'!$F$10:$F$203)</f>
        <v>0</v>
      </c>
      <c r="H29" s="205" t="str">
        <f t="shared" si="1"/>
        <v/>
      </c>
    </row>
    <row r="30" spans="2:8" ht="15" customHeight="1" x14ac:dyDescent="0.2">
      <c r="B30" s="222" t="s">
        <v>71</v>
      </c>
      <c r="C30" s="207"/>
      <c r="D30" s="208"/>
      <c r="E30" s="209">
        <f>'4. Operations Budget Input'!O25</f>
        <v>0</v>
      </c>
      <c r="F30" s="203"/>
      <c r="G30" s="220">
        <f>SUMIF('7. Expenses'!$E$10:$E$203,'8. Operations Budget'!B30,'7. Expenses'!$F$10:$F$203)</f>
        <v>0</v>
      </c>
      <c r="H30" s="205" t="str">
        <f t="shared" si="1"/>
        <v/>
      </c>
    </row>
    <row r="31" spans="2:8" ht="15" customHeight="1" x14ac:dyDescent="0.2">
      <c r="B31" s="222" t="s">
        <v>72</v>
      </c>
      <c r="C31" s="207"/>
      <c r="D31" s="227"/>
      <c r="E31" s="209">
        <f>'4. Operations Budget Input'!O26</f>
        <v>0</v>
      </c>
      <c r="F31" s="203"/>
      <c r="G31" s="220">
        <f>SUMIF('7. Expenses'!$E$10:$E$203,'8. Operations Budget'!B31,'7. Expenses'!$F$10:$F$203)</f>
        <v>0</v>
      </c>
      <c r="H31" s="205"/>
    </row>
    <row r="32" spans="2:8" ht="15" customHeight="1" x14ac:dyDescent="0.2">
      <c r="B32" s="222" t="s">
        <v>73</v>
      </c>
      <c r="C32" s="207"/>
      <c r="D32" s="227"/>
      <c r="E32" s="209">
        <f>'4. Operations Budget Input'!O27</f>
        <v>0</v>
      </c>
      <c r="F32" s="203"/>
      <c r="G32" s="220">
        <f>SUMIF('7. Expenses'!$E$10:$E$203,'8. Operations Budget'!B32,'7. Expenses'!$F$10:$F$203)</f>
        <v>0</v>
      </c>
      <c r="H32" s="205"/>
    </row>
    <row r="33" spans="2:8" ht="15" customHeight="1" x14ac:dyDescent="0.2">
      <c r="B33" s="222" t="s">
        <v>124</v>
      </c>
      <c r="C33" s="207"/>
      <c r="D33" s="227"/>
      <c r="E33" s="209">
        <f>'4. Operations Budget Input'!O29</f>
        <v>0</v>
      </c>
      <c r="F33" s="203"/>
      <c r="G33" s="220">
        <f>SUMIF('7. Expenses'!$E$10:$E$203,'8. Operations Budget'!B33,'7. Expenses'!$F$10:$F$203)</f>
        <v>0</v>
      </c>
      <c r="H33" s="205"/>
    </row>
    <row r="34" spans="2:8" ht="15" customHeight="1" x14ac:dyDescent="0.2">
      <c r="B34" s="222" t="s">
        <v>47</v>
      </c>
      <c r="C34" s="228"/>
      <c r="D34" s="228"/>
      <c r="E34" s="209">
        <f>'4. Operations Budget Input'!O30</f>
        <v>0</v>
      </c>
      <c r="F34" s="203"/>
      <c r="G34" s="220">
        <f>SUMIF('7. Expenses'!$E$10:$E$203,'8. Operations Budget'!B34,'7. Expenses'!$F$10:$F$203)</f>
        <v>0</v>
      </c>
      <c r="H34" s="205">
        <f>IF(E34&lt;&gt;0,G34/E34,0)</f>
        <v>0</v>
      </c>
    </row>
    <row r="35" spans="2:8" s="1" customFormat="1" ht="15" customHeight="1" thickBot="1" x14ac:dyDescent="0.25">
      <c r="B35" s="230" t="s">
        <v>87</v>
      </c>
      <c r="C35" s="231"/>
      <c r="D35" s="231"/>
      <c r="E35" s="209">
        <f>'4. Operations Budget Input'!O31</f>
        <v>0</v>
      </c>
      <c r="F35" s="203"/>
      <c r="G35" s="220">
        <f>SUMIF('7. Expenses'!$E$10:$E$203,'8. Operations Budget'!B35,'7. Expenses'!$F$10:$F$203)</f>
        <v>0</v>
      </c>
      <c r="H35" s="216" t="str">
        <f t="shared" si="1"/>
        <v/>
      </c>
    </row>
    <row r="36" spans="2:8" s="10" customFormat="1" ht="15" customHeight="1" thickBot="1" x14ac:dyDescent="0.25">
      <c r="B36" s="47" t="s">
        <v>25</v>
      </c>
      <c r="C36" s="48"/>
      <c r="D36" s="49"/>
      <c r="E36" s="50">
        <f>SUM(E19:E30,E34:E35)</f>
        <v>5500</v>
      </c>
      <c r="F36" s="150"/>
      <c r="G36" s="51">
        <f>SUM(G19:G30,G34:G35)</f>
        <v>0</v>
      </c>
      <c r="H36" s="52">
        <f>IF(E36&lt;&gt;0,G36/E36,0)</f>
        <v>0</v>
      </c>
    </row>
    <row r="37" spans="2:8" s="10" customFormat="1" ht="15" customHeight="1" thickTop="1" x14ac:dyDescent="0.2">
      <c r="B37" s="37"/>
      <c r="C37" s="38"/>
      <c r="D37" s="31"/>
      <c r="E37" s="150"/>
      <c r="F37" s="150"/>
      <c r="G37" s="150"/>
      <c r="H37" s="39"/>
    </row>
    <row r="38" spans="2:8" s="10" customFormat="1" ht="15" customHeight="1" x14ac:dyDescent="0.2">
      <c r="B38" s="37"/>
      <c r="C38" s="38"/>
      <c r="D38" s="31"/>
      <c r="E38" s="150"/>
      <c r="F38" s="150"/>
      <c r="G38" s="150"/>
      <c r="H38" s="39"/>
    </row>
    <row r="39" spans="2:8" s="10" customFormat="1" ht="15" customHeight="1" x14ac:dyDescent="0.2">
      <c r="B39" s="72" t="s">
        <v>26</v>
      </c>
      <c r="C39" s="73"/>
      <c r="D39" s="74"/>
      <c r="E39" s="147" t="s">
        <v>55</v>
      </c>
      <c r="F39" s="148"/>
      <c r="G39" s="152" t="s">
        <v>56</v>
      </c>
      <c r="H39" s="77" t="s">
        <v>5</v>
      </c>
    </row>
    <row r="40" spans="2:8" s="1" customFormat="1" ht="15" customHeight="1" x14ac:dyDescent="0.2">
      <c r="B40" s="217" t="str">
        <f>'4. Operations Budget Input'!B14</f>
        <v>Recruitment</v>
      </c>
      <c r="C40" s="218"/>
      <c r="D40" s="232"/>
      <c r="E40" s="420">
        <f>'4. Operations Budget Input'!H14</f>
        <v>0</v>
      </c>
      <c r="F40" s="149"/>
      <c r="G40" s="220">
        <f>SUMIF('7. Expenses'!$E$10:$E$203,'8. Operations Budget'!B40,'7. Expenses'!$F$10:$F$203)</f>
        <v>0</v>
      </c>
      <c r="H40" s="221" t="str">
        <f t="shared" ref="H40:H59" si="4">IF(E40&lt;&gt;0,G40/E40,"")</f>
        <v/>
      </c>
    </row>
    <row r="41" spans="2:8" ht="15" customHeight="1" x14ac:dyDescent="0.2">
      <c r="B41" s="217" t="str">
        <f>'4. Operations Budget Input'!B15</f>
        <v>Social</v>
      </c>
      <c r="C41" s="223"/>
      <c r="D41" s="227"/>
      <c r="E41" s="209">
        <f>'4. Operations Budget Input'!H15</f>
        <v>0</v>
      </c>
      <c r="F41" s="149"/>
      <c r="G41" s="220">
        <f>SUMIF('7. Expenses'!$E$10:$E$203,'8. Operations Budget'!B41,'7. Expenses'!$F$10:$F$203)</f>
        <v>0</v>
      </c>
      <c r="H41" s="205" t="str">
        <f t="shared" si="4"/>
        <v/>
      </c>
    </row>
    <row r="42" spans="2:8" ht="15" customHeight="1" x14ac:dyDescent="0.2">
      <c r="B42" s="217" t="str">
        <f>'4. Operations Budget Input'!B16</f>
        <v>Formal</v>
      </c>
      <c r="C42" s="223"/>
      <c r="D42" s="227"/>
      <c r="E42" s="209">
        <f>'4. Operations Budget Input'!H16</f>
        <v>0</v>
      </c>
      <c r="F42" s="149"/>
      <c r="G42" s="220">
        <f>SUMIF('7. Expenses'!$E$10:$E$203,'8. Operations Budget'!B42,'7. Expenses'!$F$10:$F$203)</f>
        <v>0</v>
      </c>
      <c r="H42" s="205" t="str">
        <f t="shared" si="4"/>
        <v/>
      </c>
    </row>
    <row r="43" spans="2:8" ht="15" customHeight="1" x14ac:dyDescent="0.2">
      <c r="B43" s="217" t="str">
        <f>'4. Operations Budget Input'!B17</f>
        <v>New Member Education</v>
      </c>
      <c r="C43" s="223"/>
      <c r="D43" s="227"/>
      <c r="E43" s="209">
        <f>'4. Operations Budget Input'!H17</f>
        <v>0</v>
      </c>
      <c r="F43" s="149"/>
      <c r="G43" s="220">
        <f>SUMIF('7. Expenses'!$E$10:$E$203,'8. Operations Budget'!B43,'7. Expenses'!$F$10:$F$203)</f>
        <v>0</v>
      </c>
      <c r="H43" s="205" t="str">
        <f t="shared" si="4"/>
        <v/>
      </c>
    </row>
    <row r="44" spans="2:8" ht="15" customHeight="1" x14ac:dyDescent="0.2">
      <c r="B44" s="217" t="str">
        <f>'4. Operations Budget Input'!B18</f>
        <v>Alumni Relations</v>
      </c>
      <c r="C44" s="223"/>
      <c r="D44" s="224"/>
      <c r="E44" s="209">
        <f>'4. Operations Budget Input'!H18</f>
        <v>0</v>
      </c>
      <c r="F44" s="149"/>
      <c r="G44" s="220">
        <f>SUMIF('7. Expenses'!$E$10:$E$203,'8. Operations Budget'!B44,'7. Expenses'!$F$10:$F$203)</f>
        <v>0</v>
      </c>
      <c r="H44" s="205" t="str">
        <f t="shared" si="4"/>
        <v/>
      </c>
    </row>
    <row r="45" spans="2:8" ht="15" customHeight="1" x14ac:dyDescent="0.2">
      <c r="B45" s="217" t="str">
        <f>'4. Operations Budget Input'!B19</f>
        <v>Brotherhood</v>
      </c>
      <c r="C45" s="223"/>
      <c r="D45" s="227"/>
      <c r="E45" s="209">
        <f>'4. Operations Budget Input'!H19</f>
        <v>0</v>
      </c>
      <c r="F45" s="149"/>
      <c r="G45" s="220">
        <f>SUMIF('7. Expenses'!$E$10:$E$203,'8. Operations Budget'!B45,'7. Expenses'!$F$10:$F$203)</f>
        <v>0</v>
      </c>
      <c r="H45" s="205" t="str">
        <f t="shared" si="4"/>
        <v/>
      </c>
    </row>
    <row r="46" spans="2:8" ht="15" customHeight="1" x14ac:dyDescent="0.2">
      <c r="B46" s="217" t="str">
        <f>'4. Operations Budget Input'!B20</f>
        <v>Public Relations</v>
      </c>
      <c r="C46" s="223"/>
      <c r="D46" s="227"/>
      <c r="E46" s="209">
        <f>'4. Operations Budget Input'!H20</f>
        <v>0</v>
      </c>
      <c r="F46" s="149"/>
      <c r="G46" s="220">
        <f>SUMIF('7. Expenses'!$E$10:$E$203,'8. Operations Budget'!B46,'7. Expenses'!$F$10:$F$203)</f>
        <v>0</v>
      </c>
      <c r="H46" s="205" t="str">
        <f t="shared" si="4"/>
        <v/>
      </c>
    </row>
    <row r="47" spans="2:8" ht="15" customHeight="1" x14ac:dyDescent="0.2">
      <c r="B47" s="217" t="str">
        <f>'4. Operations Budget Input'!B21</f>
        <v>Scholarship</v>
      </c>
      <c r="C47" s="223"/>
      <c r="D47" s="227"/>
      <c r="E47" s="209">
        <f>'4. Operations Budget Input'!H21</f>
        <v>0</v>
      </c>
      <c r="F47" s="149"/>
      <c r="G47" s="220">
        <f>SUMIF('7. Expenses'!$E$10:$E$203,'8. Operations Budget'!B47,'7. Expenses'!$F$10:$F$203)</f>
        <v>0</v>
      </c>
      <c r="H47" s="205" t="str">
        <f t="shared" si="4"/>
        <v/>
      </c>
    </row>
    <row r="48" spans="2:8" ht="15" customHeight="1" x14ac:dyDescent="0.2">
      <c r="B48" s="217" t="str">
        <f>'4. Operations Budget Input'!B22</f>
        <v>Athletics</v>
      </c>
      <c r="C48" s="223"/>
      <c r="D48" s="227"/>
      <c r="E48" s="209">
        <f>'4. Operations Budget Input'!H22</f>
        <v>0</v>
      </c>
      <c r="F48" s="149"/>
      <c r="G48" s="220">
        <f>SUMIF('7. Expenses'!$E$10:$E$203,'8. Operations Budget'!B48,'7. Expenses'!$F$10:$F$203)</f>
        <v>0</v>
      </c>
      <c r="H48" s="205" t="str">
        <f t="shared" si="4"/>
        <v/>
      </c>
    </row>
    <row r="49" spans="2:8" ht="15" customHeight="1" x14ac:dyDescent="0.2">
      <c r="B49" s="217" t="str">
        <f>'4. Operations Budget Input'!B23</f>
        <v>Continuing Education</v>
      </c>
      <c r="C49" s="223"/>
      <c r="D49" s="227"/>
      <c r="E49" s="209">
        <f>'4. Operations Budget Input'!H23</f>
        <v>0</v>
      </c>
      <c r="F49" s="149"/>
      <c r="G49" s="220">
        <f>SUMIF('7. Expenses'!$E$10:$E$203,'8. Operations Budget'!B49,'7. Expenses'!$F$10:$F$203)</f>
        <v>0</v>
      </c>
      <c r="H49" s="205" t="str">
        <f t="shared" si="4"/>
        <v/>
      </c>
    </row>
    <row r="50" spans="2:8" ht="15" customHeight="1" x14ac:dyDescent="0.2">
      <c r="B50" s="217" t="str">
        <f>'4. Operations Budget Input'!B24</f>
        <v>Executive Council</v>
      </c>
      <c r="C50" s="223"/>
      <c r="D50" s="227"/>
      <c r="E50" s="209">
        <f>'4. Operations Budget Input'!H24</f>
        <v>0</v>
      </c>
      <c r="F50" s="149"/>
      <c r="G50" s="220">
        <f>SUMIF('7. Expenses'!$E$10:$E$203,'8. Operations Budget'!B50,'7. Expenses'!$F$10:$F$203)</f>
        <v>0</v>
      </c>
      <c r="H50" s="205" t="str">
        <f t="shared" si="4"/>
        <v/>
      </c>
    </row>
    <row r="51" spans="2:8" ht="15" customHeight="1" x14ac:dyDescent="0.2">
      <c r="B51" s="217" t="str">
        <f>'4. Operations Budget Input'!B25</f>
        <v>Historian</v>
      </c>
      <c r="C51" s="223"/>
      <c r="D51" s="227"/>
      <c r="E51" s="209">
        <f>'4. Operations Budget Input'!H25</f>
        <v>0</v>
      </c>
      <c r="F51" s="149"/>
      <c r="G51" s="220">
        <f>SUMIF('7. Expenses'!$E$10:$E$203,'8. Operations Budget'!B51,'7. Expenses'!$F$10:$F$203)</f>
        <v>0</v>
      </c>
      <c r="H51" s="205" t="str">
        <f t="shared" si="4"/>
        <v/>
      </c>
    </row>
    <row r="52" spans="2:8" ht="15" customHeight="1" x14ac:dyDescent="0.2">
      <c r="B52" s="217" t="str">
        <f>'4. Operations Budget Input'!B26</f>
        <v>Health &amp; Safety</v>
      </c>
      <c r="C52" s="223"/>
      <c r="D52" s="227"/>
      <c r="E52" s="209">
        <f>'4. Operations Budget Input'!H26</f>
        <v>0</v>
      </c>
      <c r="F52" s="149"/>
      <c r="G52" s="220">
        <f>SUMIF('7. Expenses'!$E$10:$E$203,'8. Operations Budget'!B52,'7. Expenses'!$F$10:$F$203)</f>
        <v>0</v>
      </c>
      <c r="H52" s="205" t="str">
        <f t="shared" si="4"/>
        <v/>
      </c>
    </row>
    <row r="53" spans="2:8" ht="15" customHeight="1" x14ac:dyDescent="0.2">
      <c r="B53" s="217" t="str">
        <f>'4. Operations Budget Input'!B27</f>
        <v>Campus Involvement</v>
      </c>
      <c r="C53" s="223"/>
      <c r="D53" s="227"/>
      <c r="E53" s="209">
        <f>'4. Operations Budget Input'!H27</f>
        <v>0</v>
      </c>
      <c r="F53" s="149"/>
      <c r="G53" s="220">
        <f>SUMIF('7. Expenses'!$E$10:$E$203,'8. Operations Budget'!B53,'7. Expenses'!$F$10:$F$203)</f>
        <v>0</v>
      </c>
      <c r="H53" s="205" t="str">
        <f t="shared" si="4"/>
        <v/>
      </c>
    </row>
    <row r="54" spans="2:8" ht="15" customHeight="1" x14ac:dyDescent="0.2">
      <c r="B54" s="217" t="str">
        <f>'4. Operations Budget Input'!B28</f>
        <v>Community Service</v>
      </c>
      <c r="C54" s="223"/>
      <c r="D54" s="227"/>
      <c r="E54" s="209">
        <f>'4. Operations Budget Input'!H28</f>
        <v>0</v>
      </c>
      <c r="F54" s="149"/>
      <c r="G54" s="220">
        <f>SUMIF('7. Expenses'!$E$10:$E$203,'8. Operations Budget'!B54,'7. Expenses'!$F$10:$F$203)</f>
        <v>0</v>
      </c>
      <c r="H54" s="205" t="str">
        <f t="shared" si="4"/>
        <v/>
      </c>
    </row>
    <row r="55" spans="2:8" ht="15" customHeight="1" x14ac:dyDescent="0.2">
      <c r="B55" s="217" t="str">
        <f>'4. Operations Budget Input'!B29</f>
        <v>Special Events</v>
      </c>
      <c r="C55" s="223"/>
      <c r="D55" s="227"/>
      <c r="E55" s="209">
        <f>'4. Operations Budget Input'!H29</f>
        <v>0</v>
      </c>
      <c r="F55" s="149"/>
      <c r="G55" s="220">
        <f>SUMIF('7. Expenses'!$E$10:$E$203,'8. Operations Budget'!B55,'7. Expenses'!$F$10:$F$203)</f>
        <v>0</v>
      </c>
      <c r="H55" s="205" t="str">
        <f t="shared" si="4"/>
        <v/>
      </c>
    </row>
    <row r="56" spans="2:8" ht="15" customHeight="1" x14ac:dyDescent="0.2">
      <c r="B56" s="217" t="str">
        <f>'4. Operations Budget Input'!B30</f>
        <v>Composite</v>
      </c>
      <c r="C56" s="223"/>
      <c r="D56" s="227"/>
      <c r="E56" s="209">
        <f>'4. Operations Budget Input'!H30</f>
        <v>0</v>
      </c>
      <c r="F56" s="149"/>
      <c r="G56" s="220">
        <f>SUMIF('7. Expenses'!$E$10:$E$203,'8. Operations Budget'!B56,'7. Expenses'!$F$10:$F$203)</f>
        <v>0</v>
      </c>
      <c r="H56" s="205" t="str">
        <f t="shared" si="4"/>
        <v/>
      </c>
    </row>
    <row r="57" spans="2:8" ht="15" customHeight="1" x14ac:dyDescent="0.2">
      <c r="B57" s="217" t="str">
        <f>'4. Operations Budget Input'!B31</f>
        <v>Philanthropy</v>
      </c>
      <c r="C57" s="223"/>
      <c r="D57" s="227"/>
      <c r="E57" s="209">
        <f>'4. Operations Budget Input'!H31</f>
        <v>0</v>
      </c>
      <c r="F57" s="149"/>
      <c r="G57" s="220">
        <f>SUMIF('7. Expenses'!$E$10:$E$203,'8. Operations Budget'!B57,'7. Expenses'!$F$10:$F$203)</f>
        <v>0</v>
      </c>
      <c r="H57" s="205" t="str">
        <f t="shared" si="4"/>
        <v/>
      </c>
    </row>
    <row r="58" spans="2:8" ht="15" customHeight="1" x14ac:dyDescent="0.2">
      <c r="B58" s="217" t="str">
        <f>'4. Operations Budget Input'!B32</f>
        <v>Other Programming Expense 1</v>
      </c>
      <c r="C58" s="223"/>
      <c r="D58" s="229"/>
      <c r="E58" s="209">
        <f>'4. Operations Budget Input'!H32</f>
        <v>0</v>
      </c>
      <c r="F58" s="149"/>
      <c r="G58" s="220">
        <f>SUMIF('7. Expenses'!$E$10:$E$203,'8. Operations Budget'!B58,'7. Expenses'!$F$10:$F$203)</f>
        <v>0</v>
      </c>
      <c r="H58" s="205" t="str">
        <f t="shared" si="4"/>
        <v/>
      </c>
    </row>
    <row r="59" spans="2:8" ht="15" customHeight="1" x14ac:dyDescent="0.2">
      <c r="B59" s="217" t="str">
        <f>'4. Operations Budget Input'!B33</f>
        <v>Other Programming Expense 2</v>
      </c>
      <c r="C59" s="223"/>
      <c r="D59" s="229"/>
      <c r="E59" s="209">
        <f>'4. Operations Budget Input'!H33</f>
        <v>0</v>
      </c>
      <c r="F59" s="149"/>
      <c r="G59" s="220">
        <f>SUMIF('7. Expenses'!$E$10:$E$203,'8. Operations Budget'!B59,'7. Expenses'!$F$10:$F$203)</f>
        <v>0</v>
      </c>
      <c r="H59" s="205" t="str">
        <f t="shared" si="4"/>
        <v/>
      </c>
    </row>
    <row r="60" spans="2:8" ht="15" customHeight="1" x14ac:dyDescent="0.2">
      <c r="B60" s="217" t="str">
        <f>'4. Operations Budget Input'!B34</f>
        <v>Other Programming Expense 3</v>
      </c>
      <c r="C60" s="223"/>
      <c r="D60" s="229"/>
      <c r="E60" s="209">
        <f>'4. Operations Budget Input'!H34</f>
        <v>0</v>
      </c>
      <c r="F60" s="149"/>
      <c r="G60" s="220">
        <f>SUMIF('7. Expenses'!$E$10:$E$203,'8. Operations Budget'!B60,'7. Expenses'!$F$10:$F$203)</f>
        <v>0</v>
      </c>
      <c r="H60" s="205" t="str">
        <f>IF(E60&lt;&gt;0,G60/E60,"")</f>
        <v/>
      </c>
    </row>
    <row r="61" spans="2:8" ht="15" customHeight="1" x14ac:dyDescent="0.2">
      <c r="B61" s="217" t="str">
        <f>'4. Operations Budget Input'!B35</f>
        <v>Other Programming Expense 4</v>
      </c>
      <c r="C61" s="223"/>
      <c r="D61" s="229"/>
      <c r="E61" s="209">
        <f>'4. Operations Budget Input'!H35</f>
        <v>0</v>
      </c>
      <c r="F61" s="149"/>
      <c r="G61" s="220">
        <f>SUMIF('7. Expenses'!$E$10:$E$203,'8. Operations Budget'!B61,'7. Expenses'!$F$10:$F$203)</f>
        <v>0</v>
      </c>
      <c r="H61" s="205" t="str">
        <f t="shared" ref="H61" si="5">IF(E61&lt;&gt;0,G61/E61,"")</f>
        <v/>
      </c>
    </row>
    <row r="62" spans="2:8" s="1" customFormat="1" ht="15" customHeight="1" thickBot="1" x14ac:dyDescent="0.25">
      <c r="B62" s="217" t="str">
        <f>'4. Operations Budget Input'!B36</f>
        <v>Other Programming Expense 5</v>
      </c>
      <c r="C62" s="212"/>
      <c r="D62" s="213"/>
      <c r="E62" s="421">
        <f>'4. Operations Budget Input'!H36</f>
        <v>0</v>
      </c>
      <c r="F62" s="149"/>
      <c r="G62" s="220">
        <f>SUMIF('7. Expenses'!$E$10:$E$203,'8. Operations Budget'!B62,'7. Expenses'!$F$10:$F$203)</f>
        <v>0</v>
      </c>
      <c r="H62" s="216" t="str">
        <f>IF(E62&lt;&gt;0,G62/E62,"")</f>
        <v/>
      </c>
    </row>
    <row r="63" spans="2:8" ht="15" customHeight="1" thickBot="1" x14ac:dyDescent="0.25">
      <c r="B63" s="53" t="s">
        <v>39</v>
      </c>
      <c r="C63" s="48"/>
      <c r="D63" s="49"/>
      <c r="E63" s="50">
        <f>SUM(E40:E62)</f>
        <v>0</v>
      </c>
      <c r="F63" s="150"/>
      <c r="G63" s="51">
        <f>SUM(G40:G62)</f>
        <v>0</v>
      </c>
      <c r="H63" s="381">
        <f>IF(E63&lt;&gt;0,G63/E63,0)</f>
        <v>0</v>
      </c>
    </row>
    <row r="64" spans="2:8" s="1" customFormat="1" ht="15" customHeight="1" thickTop="1" x14ac:dyDescent="0.2">
      <c r="B64" s="32"/>
      <c r="C64" s="33"/>
      <c r="D64" s="34"/>
      <c r="E64" s="151"/>
      <c r="F64" s="149"/>
      <c r="G64" s="151"/>
      <c r="H64" s="144"/>
    </row>
    <row r="65" spans="2:8" ht="15" customHeight="1" thickBot="1" x14ac:dyDescent="0.25">
      <c r="B65" s="54" t="s">
        <v>4</v>
      </c>
      <c r="C65" s="78"/>
      <c r="D65" s="79"/>
      <c r="E65" s="80">
        <f>E16-E36-E63</f>
        <v>-5500</v>
      </c>
      <c r="F65" s="150"/>
      <c r="G65" s="81">
        <f>G16-G36-G63</f>
        <v>0</v>
      </c>
      <c r="H65" s="143"/>
    </row>
    <row r="66" spans="2:8" ht="13.5" thickTop="1" x14ac:dyDescent="0.2">
      <c r="E66" s="145"/>
      <c r="F66" s="146"/>
      <c r="G66" s="145"/>
      <c r="H66" s="145"/>
    </row>
  </sheetData>
  <mergeCells count="1">
    <mergeCell ref="K9:O11"/>
  </mergeCells>
  <phoneticPr fontId="3" type="noConversion"/>
  <printOptions horizontalCentered="1"/>
  <pageMargins left="0.5" right="0.5" top="1" bottom="0.5" header="0.25" footer="0.25"/>
  <pageSetup scale="94" orientation="portrait" errors="dash" r:id="rId1"/>
  <headerFooter scaleWithDoc="0" alignWithMargins="0">
    <oddHeader>&amp;C&amp;"Verdana,Bold"&amp;11&amp;F
&amp;14&amp;A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s xmlns="ec616d46-387f-4737-9c0a-12e37eebc66e">
      <Url xsi:nil="true"/>
      <Description xsi:nil="true"/>
    </Links>
    <_Flow_SignoffStatus xmlns="ec616d46-387f-4737-9c0a-12e37eebc66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7A3BCF395F58408BA77C84991A4F88" ma:contentTypeVersion="16" ma:contentTypeDescription="Create a new document." ma:contentTypeScope="" ma:versionID="a7ac4475cdb99c4c803a9a5fa912615c">
  <xsd:schema xmlns:xsd="http://www.w3.org/2001/XMLSchema" xmlns:xs="http://www.w3.org/2001/XMLSchema" xmlns:p="http://schemas.microsoft.com/office/2006/metadata/properties" xmlns:ns2="053f3d6d-0fb1-47da-a972-f26e4be06785" xmlns:ns3="ec616d46-387f-4737-9c0a-12e37eebc66e" targetNamespace="http://schemas.microsoft.com/office/2006/metadata/properties" ma:root="true" ma:fieldsID="9489efce77c48fc4a02041fc96cb1a2d" ns2:_="" ns3:_="">
    <xsd:import namespace="053f3d6d-0fb1-47da-a972-f26e4be06785"/>
    <xsd:import namespace="ec616d46-387f-4737-9c0a-12e37eebc66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_Flow_SignoffStatus" minOccurs="0"/>
                <xsd:element ref="ns3:Link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f3d6d-0fb1-47da-a972-f26e4be067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616d46-387f-4737-9c0a-12e37eebc66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Sign-off status" ma:internalName="_x0024_Resources_x003a_core_x002c_Signoff_Status_x003b_">
      <xsd:simpleType>
        <xsd:restriction base="dms:Text"/>
      </xsd:simpleType>
    </xsd:element>
    <xsd:element name="Links" ma:index="19"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079BCC-4006-4B8E-AE1B-BD08A549EBD0}">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ec616d46-387f-4737-9c0a-12e37eebc66e"/>
    <ds:schemaRef ds:uri="053f3d6d-0fb1-47da-a972-f26e4be06785"/>
    <ds:schemaRef ds:uri="http://www.w3.org/XML/1998/namespace"/>
  </ds:schemaRefs>
</ds:datastoreItem>
</file>

<file path=customXml/itemProps2.xml><?xml version="1.0" encoding="utf-8"?>
<ds:datastoreItem xmlns:ds="http://schemas.openxmlformats.org/officeDocument/2006/customXml" ds:itemID="{020CB5BD-EEBE-4BA3-BEB8-5CD006687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f3d6d-0fb1-47da-a972-f26e4be06785"/>
    <ds:schemaRef ds:uri="ec616d46-387f-4737-9c0a-12e37eebc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B54B5-7BD5-4CF1-8BC7-B4764BB2DA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1. Introduction</vt:lpstr>
      <vt:lpstr>2. Fee Structure</vt:lpstr>
      <vt:lpstr>3. Roster</vt:lpstr>
      <vt:lpstr>4. Operations Budget Input</vt:lpstr>
      <vt:lpstr>Data</vt:lpstr>
      <vt:lpstr>5. Housing Budget Input</vt:lpstr>
      <vt:lpstr>6. Income</vt:lpstr>
      <vt:lpstr>7. Expenses</vt:lpstr>
      <vt:lpstr>8. Operations Budget</vt:lpstr>
      <vt:lpstr>9. Housing Budget</vt:lpstr>
      <vt:lpstr>10. Summary</vt:lpstr>
      <vt:lpstr>Resources</vt:lpstr>
      <vt:lpstr>Administrative_Expenses</vt:lpstr>
      <vt:lpstr>Chapter_Operations</vt:lpstr>
      <vt:lpstr>ExpenseType</vt:lpstr>
      <vt:lpstr>Housing</vt:lpstr>
      <vt:lpstr>'8. Operations Budget'!IncomeType</vt:lpstr>
      <vt:lpstr>IncomeType</vt:lpstr>
      <vt:lpstr>Kitchen</vt:lpstr>
      <vt:lpstr>MemberCharge</vt:lpstr>
      <vt:lpstr>MemberName</vt:lpstr>
      <vt:lpstr>MemberType</vt:lpstr>
      <vt:lpstr>'10. Summary'!Print_Area</vt:lpstr>
      <vt:lpstr>'2. Fee Structure'!Print_Area</vt:lpstr>
      <vt:lpstr>'3. Roster'!Print_Titles</vt:lpstr>
      <vt:lpstr>'6. Income'!Print_Titles</vt:lpstr>
      <vt:lpstr>'7. Expenses'!Print_Titles</vt:lpstr>
      <vt:lpstr>YesNo</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Chapter Budget</dc:title>
  <dc:subject>Resources</dc:subject>
  <dc:creator>Pi Kappa Alpha</dc:creator>
  <cp:lastModifiedBy>Jared Campbell</cp:lastModifiedBy>
  <cp:lastPrinted>2011-12-16T19:35:01Z</cp:lastPrinted>
  <dcterms:created xsi:type="dcterms:W3CDTF">2004-06-10T13:42:58Z</dcterms:created>
  <dcterms:modified xsi:type="dcterms:W3CDTF">2020-07-09T18:14:58Z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0x0101002C7A3BCF395F58408BA77C84991A4F88</vt:lpwstr>
  </property>
</Properties>
</file>